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Accountancy Services\General\Intranet and Website Info\Accountancy\"/>
    </mc:Choice>
  </mc:AlternateContent>
  <xr:revisionPtr revIDLastSave="0" documentId="8_{F193EF83-6BF8-406F-9775-235E1C58546C}" xr6:coauthVersionLast="47" xr6:coauthVersionMax="47" xr10:uidLastSave="{00000000-0000-0000-0000-000000000000}"/>
  <bookViews>
    <workbookView xWindow="28680" yWindow="-120" windowWidth="29040" windowHeight="15840" tabRatio="934" xr2:uid="{00000000-000D-0000-FFFF-FFFF00000000}"/>
  </bookViews>
  <sheets>
    <sheet name="Title" sheetId="4" r:id="rId1"/>
    <sheet name="Contents" sheetId="13" r:id="rId2"/>
    <sheet name="Introduction" sheetId="22" r:id="rId3"/>
    <sheet name="Budget Summary Title" sheetId="19" r:id="rId4"/>
    <sheet name="Budget Summary" sheetId="23" r:id="rId5"/>
    <sheet name="Variances" sheetId="24" r:id="rId6"/>
    <sheet name="Variances text" sheetId="27" r:id="rId7"/>
    <sheet name="Cabinet Title" sheetId="20" r:id="rId8"/>
    <sheet name="Regeneration and Property" sheetId="6" r:id="rId9"/>
    <sheet name="Environmental Strategy" sheetId="9" r:id="rId10"/>
    <sheet name="Planning Services" sheetId="10" r:id="rId11"/>
    <sheet name="Community and Wellbeing" sheetId="7" r:id="rId12"/>
    <sheet name="Grwth, Eco Dev, Comms, Lic &amp; Ev" sheetId="12" r:id="rId13"/>
    <sheet name="Housing, Revenues and Benefits" sheetId="28" r:id="rId14"/>
    <sheet name="Culture, Sport and Place" sheetId="1" r:id="rId15"/>
    <sheet name="Finance, Corporate, CCS" sheetId="8" r:id="rId16"/>
    <sheet name="Capital Title" sheetId="17" r:id="rId17"/>
    <sheet name="Capital Programme" sheetId="26" r:id="rId18"/>
    <sheet name="ARP Title" sheetId="18" r:id="rId19"/>
    <sheet name="ARP" sheetId="25" r:id="rId20"/>
  </sheets>
  <definedNames>
    <definedName name="_xlnm._FilterDatabase" localSheetId="19" hidden="1">ARP!$A$1:$H$241</definedName>
    <definedName name="_xlnm.Print_Area" localSheetId="19">ARP!$A$1:$H$253</definedName>
    <definedName name="_xlnm.Print_Area" localSheetId="4">'Budget Summary'!$A$7:$H$72</definedName>
    <definedName name="_xlnm.Print_Area" localSheetId="17">'Capital Programme'!$A$1:$I$235</definedName>
    <definedName name="_xlnm.Print_Area" localSheetId="16">'Capital Title'!$A$1:$I$24</definedName>
    <definedName name="_xlnm.Print_Area" localSheetId="11">'Community and Wellbeing'!$A$1:$C$101</definedName>
    <definedName name="_xlnm.Print_Area" localSheetId="1">Contents!$A$2:$B$39</definedName>
    <definedName name="_xlnm.Print_Area" localSheetId="14">'Culture, Sport and Place'!$A$1:$C$145</definedName>
    <definedName name="_xlnm.Print_Area" localSheetId="9">'Environmental Strategy'!$A$1:$C$127</definedName>
    <definedName name="_xlnm.Print_Area" localSheetId="15">'Finance, Corporate, CCS'!$A$1:$C$223</definedName>
    <definedName name="_xlnm.Print_Area" localSheetId="12">'Grwth, Eco Dev, Comms, Lic &amp; Ev'!$A$1:$C$101</definedName>
    <definedName name="_xlnm.Print_Area" localSheetId="13">'Housing, Revenues and Benefits'!$A$1:$C$103</definedName>
    <definedName name="_xlnm.Print_Area" localSheetId="2">Introduction!$A$1:$A$43</definedName>
    <definedName name="_xlnm.Print_Area" localSheetId="8">'Regeneration and Property'!$A$1:$C$63</definedName>
    <definedName name="_xlnm.Print_Area" localSheetId="0">Title!$A$1:$J$28</definedName>
    <definedName name="_xlnm.Print_Area" localSheetId="5">Variances!$A$1:$B$68</definedName>
    <definedName name="_xlnm.Print_Area" localSheetId="6">'Variances text'!$A$1:$B$94</definedName>
    <definedName name="_xlnm.Print_Titles" localSheetId="19">ARP!$3:$3</definedName>
    <definedName name="_xlnm.Print_Titles" localSheetId="4">'Budget Summary'!$1:$6</definedName>
    <definedName name="_xlnm.Print_Titles" localSheetId="17">'Capital Programme'!$37:$37</definedName>
    <definedName name="_xlnm.Print_Titles" localSheetId="11">'Community and Wellbeing'!$1:$2</definedName>
    <definedName name="_xlnm.Print_Titles" localSheetId="14">'Culture, Sport and Place'!$1:$2</definedName>
    <definedName name="_xlnm.Print_Titles" localSheetId="9">'Environmental Strategy'!$1:$2</definedName>
    <definedName name="_xlnm.Print_Titles" localSheetId="15">'Finance, Corporate, CCS'!$1:$2</definedName>
    <definedName name="_xlnm.Print_Titles" localSheetId="12">'Grwth, Eco Dev, Comms, Lic &amp; Ev'!$1:$2</definedName>
    <definedName name="_xlnm.Print_Titles" localSheetId="13">'Housing, Revenues and Benefits'!$1:$2</definedName>
    <definedName name="_xlnm.Print_Titles" localSheetId="10">'Planning Services'!$1:$2</definedName>
    <definedName name="_xlnm.Print_Titles" localSheetId="8">'Regeneration and Property'!$1:$2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2" i="24" l="1"/>
  <c r="H54" i="23"/>
  <c r="I59" i="26" l="1"/>
  <c r="I153" i="26"/>
  <c r="D49" i="26"/>
  <c r="E49" i="26"/>
  <c r="F49" i="26"/>
  <c r="G49" i="26"/>
  <c r="H49" i="26"/>
  <c r="C49" i="26"/>
  <c r="I47" i="26"/>
  <c r="I16" i="26"/>
  <c r="I15" i="26"/>
  <c r="I14" i="26"/>
  <c r="B179" i="25"/>
  <c r="D206" i="26"/>
  <c r="E206" i="26"/>
  <c r="F206" i="26"/>
  <c r="G206" i="26"/>
  <c r="H206" i="26"/>
  <c r="C206" i="26"/>
  <c r="I205" i="26"/>
  <c r="G250" i="25"/>
  <c r="G248" i="25"/>
  <c r="F248" i="25"/>
  <c r="F250" i="25" s="1"/>
  <c r="E248" i="25"/>
  <c r="E250" i="25" s="1"/>
  <c r="D248" i="25"/>
  <c r="D250" i="25" s="1"/>
  <c r="C248" i="25"/>
  <c r="C250" i="25" s="1"/>
  <c r="B248" i="25"/>
  <c r="B250" i="25" s="1"/>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48" i="25" s="1"/>
  <c r="G215" i="25"/>
  <c r="F215" i="25"/>
  <c r="E215" i="25"/>
  <c r="D215" i="25"/>
  <c r="C215" i="25"/>
  <c r="B215" i="25"/>
  <c r="H214" i="25"/>
  <c r="H213" i="25"/>
  <c r="H212" i="25"/>
  <c r="H210" i="25"/>
  <c r="H209" i="25"/>
  <c r="H207" i="25"/>
  <c r="H205" i="25"/>
  <c r="H203" i="25"/>
  <c r="H202" i="25"/>
  <c r="H201" i="25"/>
  <c r="H200" i="25"/>
  <c r="H199" i="25"/>
  <c r="H198" i="25"/>
  <c r="H196" i="25"/>
  <c r="H194" i="25"/>
  <c r="H193" i="25"/>
  <c r="H192" i="25"/>
  <c r="H190" i="25"/>
  <c r="H189" i="25"/>
  <c r="H188" i="25"/>
  <c r="H187" i="25"/>
  <c r="H186" i="25"/>
  <c r="H184" i="25"/>
  <c r="H215" i="25" s="1"/>
  <c r="G181" i="25"/>
  <c r="F181" i="25"/>
  <c r="E181" i="25"/>
  <c r="D181" i="25"/>
  <c r="C181" i="25"/>
  <c r="B181" i="25"/>
  <c r="H180" i="25"/>
  <c r="H179" i="25"/>
  <c r="H178" i="25"/>
  <c r="G172" i="25"/>
  <c r="G174" i="25" s="1"/>
  <c r="F172" i="25"/>
  <c r="F174" i="25" s="1"/>
  <c r="E172" i="25"/>
  <c r="D172" i="25"/>
  <c r="D174" i="25" s="1"/>
  <c r="C172" i="25"/>
  <c r="B172" i="25"/>
  <c r="B174" i="25" s="1"/>
  <c r="H171" i="25"/>
  <c r="H170" i="25"/>
  <c r="H169" i="25"/>
  <c r="H168" i="25"/>
  <c r="H167" i="25"/>
  <c r="H166" i="25"/>
  <c r="H165" i="25"/>
  <c r="H164" i="25"/>
  <c r="H163" i="25"/>
  <c r="H162" i="25"/>
  <c r="H161" i="25"/>
  <c r="H160" i="25"/>
  <c r="H159" i="25"/>
  <c r="H158" i="25"/>
  <c r="H157" i="25"/>
  <c r="H156" i="25"/>
  <c r="H155" i="25"/>
  <c r="H154" i="25"/>
  <c r="H172" i="25" s="1"/>
  <c r="H153" i="25"/>
  <c r="H152" i="25"/>
  <c r="H151" i="25"/>
  <c r="H150" i="25"/>
  <c r="H149" i="25"/>
  <c r="G146" i="25"/>
  <c r="F146" i="25"/>
  <c r="E146" i="25"/>
  <c r="E174" i="25" s="1"/>
  <c r="D146" i="25"/>
  <c r="C146" i="25"/>
  <c r="B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146" i="25" s="1"/>
  <c r="H95" i="25"/>
  <c r="H94" i="25"/>
  <c r="G91" i="25"/>
  <c r="F91" i="25"/>
  <c r="E91" i="25"/>
  <c r="D91" i="25"/>
  <c r="C91" i="25"/>
  <c r="C174" i="25" s="1"/>
  <c r="B91" i="25"/>
  <c r="H90" i="25"/>
  <c r="H89" i="25"/>
  <c r="H88" i="25"/>
  <c r="H87" i="25"/>
  <c r="H86" i="25"/>
  <c r="H85" i="25"/>
  <c r="H84" i="25"/>
  <c r="H83" i="25"/>
  <c r="H82" i="25"/>
  <c r="H81" i="25"/>
  <c r="H91" i="25" s="1"/>
  <c r="H80" i="25"/>
  <c r="H79" i="25"/>
  <c r="H78" i="25"/>
  <c r="G74" i="25"/>
  <c r="D74" i="25"/>
  <c r="G72" i="25"/>
  <c r="F72" i="25"/>
  <c r="F74" i="25" s="1"/>
  <c r="E72" i="25"/>
  <c r="E74" i="25" s="1"/>
  <c r="D72" i="25"/>
  <c r="C72" i="25"/>
  <c r="C74" i="25" s="1"/>
  <c r="B72" i="25"/>
  <c r="B74" i="25" s="1"/>
  <c r="H71" i="25"/>
  <c r="H70" i="25"/>
  <c r="H69" i="25"/>
  <c r="H68" i="25"/>
  <c r="H67" i="25"/>
  <c r="H66" i="25"/>
  <c r="H65" i="25"/>
  <c r="H64" i="25"/>
  <c r="H63" i="25"/>
  <c r="H62" i="25"/>
  <c r="H72" i="25" s="1"/>
  <c r="H74" i="25" s="1"/>
  <c r="H61" i="25"/>
  <c r="E57" i="25"/>
  <c r="G55" i="25"/>
  <c r="G57" i="25" s="1"/>
  <c r="F55" i="25"/>
  <c r="F57" i="25" s="1"/>
  <c r="E55" i="25"/>
  <c r="D55" i="25"/>
  <c r="D57" i="25" s="1"/>
  <c r="C55" i="25"/>
  <c r="C57" i="25" s="1"/>
  <c r="B55" i="25"/>
  <c r="B57" i="25" s="1"/>
  <c r="H54" i="25"/>
  <c r="H55" i="25" s="1"/>
  <c r="H57" i="25" s="1"/>
  <c r="H50" i="25"/>
  <c r="G50" i="25"/>
  <c r="F50" i="25"/>
  <c r="D50" i="25"/>
  <c r="G48" i="25"/>
  <c r="F48" i="25"/>
  <c r="E48" i="25"/>
  <c r="E50" i="25" s="1"/>
  <c r="D48" i="25"/>
  <c r="C48" i="25"/>
  <c r="C50" i="25" s="1"/>
  <c r="B48" i="25"/>
  <c r="B50" i="25" s="1"/>
  <c r="H47" i="25"/>
  <c r="E43" i="25"/>
  <c r="B43" i="25"/>
  <c r="G41" i="25"/>
  <c r="G43" i="25" s="1"/>
  <c r="F41" i="25"/>
  <c r="F43" i="25" s="1"/>
  <c r="E41" i="25"/>
  <c r="D41" i="25"/>
  <c r="D43" i="25" s="1"/>
  <c r="C41" i="25"/>
  <c r="C43" i="25" s="1"/>
  <c r="B41" i="25"/>
  <c r="H40" i="25"/>
  <c r="H39" i="25"/>
  <c r="H38" i="25"/>
  <c r="H37" i="25"/>
  <c r="H36" i="25"/>
  <c r="H35" i="25"/>
  <c r="H34" i="25"/>
  <c r="H33" i="25"/>
  <c r="H41" i="25" s="1"/>
  <c r="H43" i="25" s="1"/>
  <c r="C29" i="25"/>
  <c r="G27" i="25"/>
  <c r="F27" i="25"/>
  <c r="E27" i="25"/>
  <c r="D27" i="25"/>
  <c r="C27" i="25"/>
  <c r="B27" i="25"/>
  <c r="B29" i="25" s="1"/>
  <c r="H26" i="25"/>
  <c r="H25" i="25"/>
  <c r="H24" i="25"/>
  <c r="H23" i="25"/>
  <c r="H22" i="25"/>
  <c r="H21" i="25"/>
  <c r="H20" i="25"/>
  <c r="H19" i="25"/>
  <c r="H18" i="25"/>
  <c r="H17" i="25"/>
  <c r="H16" i="25"/>
  <c r="H15" i="25"/>
  <c r="H14" i="25"/>
  <c r="H13" i="25"/>
  <c r="H12" i="25"/>
  <c r="H11" i="25"/>
  <c r="H27" i="25" s="1"/>
  <c r="G8" i="25"/>
  <c r="G29" i="25" s="1"/>
  <c r="F8" i="25"/>
  <c r="F29" i="25" s="1"/>
  <c r="E8" i="25"/>
  <c r="E29" i="25" s="1"/>
  <c r="D8" i="25"/>
  <c r="D29" i="25" s="1"/>
  <c r="C8" i="25"/>
  <c r="B8" i="25"/>
  <c r="H7" i="25"/>
  <c r="H6" i="25"/>
  <c r="H8" i="25" s="1"/>
  <c r="H29" i="25" s="1"/>
  <c r="H232" i="26"/>
  <c r="G232" i="26"/>
  <c r="F232" i="26"/>
  <c r="E232" i="26"/>
  <c r="D232" i="26"/>
  <c r="C232" i="26"/>
  <c r="I230" i="26"/>
  <c r="I232" i="26" s="1"/>
  <c r="H224" i="26"/>
  <c r="G224" i="26"/>
  <c r="F224" i="26"/>
  <c r="E224" i="26"/>
  <c r="D224" i="26"/>
  <c r="C224" i="26"/>
  <c r="I223" i="26"/>
  <c r="I222" i="26"/>
  <c r="I221" i="26"/>
  <c r="I220" i="26"/>
  <c r="I219" i="26"/>
  <c r="I218" i="26"/>
  <c r="I217" i="26"/>
  <c r="I216" i="26"/>
  <c r="I215" i="26"/>
  <c r="H212" i="26"/>
  <c r="G212" i="26"/>
  <c r="F212" i="26"/>
  <c r="E212" i="26"/>
  <c r="D212" i="26"/>
  <c r="C212" i="26"/>
  <c r="I211" i="26"/>
  <c r="I210" i="26"/>
  <c r="I209" i="26"/>
  <c r="I204" i="26"/>
  <c r="H198" i="26"/>
  <c r="G198" i="26"/>
  <c r="F198" i="26"/>
  <c r="E198" i="26"/>
  <c r="D198" i="26"/>
  <c r="C198" i="26"/>
  <c r="I197" i="26"/>
  <c r="I196" i="26"/>
  <c r="I195" i="26"/>
  <c r="I194" i="26"/>
  <c r="I193" i="26"/>
  <c r="I192" i="26"/>
  <c r="I191" i="26"/>
  <c r="I190" i="26"/>
  <c r="I189" i="26"/>
  <c r="I188" i="26"/>
  <c r="I187" i="26"/>
  <c r="I186" i="26"/>
  <c r="I185" i="26"/>
  <c r="I184" i="26"/>
  <c r="H181" i="26"/>
  <c r="G181" i="26"/>
  <c r="F181" i="26"/>
  <c r="E181" i="26"/>
  <c r="D181" i="26"/>
  <c r="C181" i="26"/>
  <c r="I180" i="26"/>
  <c r="I179" i="26"/>
  <c r="I178" i="26"/>
  <c r="I177" i="26"/>
  <c r="I176" i="26"/>
  <c r="H173" i="26"/>
  <c r="G173" i="26"/>
  <c r="F173" i="26"/>
  <c r="E173" i="26"/>
  <c r="D173" i="26"/>
  <c r="C173" i="26"/>
  <c r="I172" i="26"/>
  <c r="I171" i="26"/>
  <c r="I170" i="26"/>
  <c r="I169" i="26"/>
  <c r="I168" i="26"/>
  <c r="I167" i="26"/>
  <c r="I166" i="26"/>
  <c r="I165" i="26"/>
  <c r="H159" i="26"/>
  <c r="G159" i="26"/>
  <c r="F159" i="26"/>
  <c r="E159" i="26"/>
  <c r="D159" i="26"/>
  <c r="C159" i="26"/>
  <c r="I158" i="26"/>
  <c r="I159" i="26" s="1"/>
  <c r="H155" i="26"/>
  <c r="G155" i="26"/>
  <c r="F155" i="26"/>
  <c r="E155" i="26"/>
  <c r="D155" i="26"/>
  <c r="C155" i="26"/>
  <c r="I154" i="26"/>
  <c r="I152" i="26"/>
  <c r="I151" i="26"/>
  <c r="I150" i="26"/>
  <c r="I149" i="26"/>
  <c r="I148" i="26"/>
  <c r="I147" i="26"/>
  <c r="I146" i="26"/>
  <c r="I145" i="26"/>
  <c r="I144" i="26"/>
  <c r="I143" i="26"/>
  <c r="I142" i="26"/>
  <c r="I141" i="26"/>
  <c r="H135" i="26"/>
  <c r="G135" i="26"/>
  <c r="F135" i="26"/>
  <c r="E135" i="26"/>
  <c r="D135" i="26"/>
  <c r="C135" i="26"/>
  <c r="I134" i="26"/>
  <c r="I135" i="26" s="1"/>
  <c r="H131" i="26"/>
  <c r="G131" i="26"/>
  <c r="F131" i="26"/>
  <c r="E131" i="26"/>
  <c r="D131" i="26"/>
  <c r="C131" i="26"/>
  <c r="I130" i="26"/>
  <c r="I129" i="26"/>
  <c r="I128" i="26"/>
  <c r="I127" i="26"/>
  <c r="I126" i="26"/>
  <c r="I125" i="26"/>
  <c r="I124" i="26"/>
  <c r="H118" i="26"/>
  <c r="H120" i="26" s="1"/>
  <c r="G118" i="26"/>
  <c r="G120" i="26" s="1"/>
  <c r="F118" i="26"/>
  <c r="F120" i="26" s="1"/>
  <c r="E118" i="26"/>
  <c r="E120" i="26" s="1"/>
  <c r="D118" i="26"/>
  <c r="D120" i="26" s="1"/>
  <c r="C118" i="26"/>
  <c r="C120" i="26" s="1"/>
  <c r="I117" i="26"/>
  <c r="I116" i="26"/>
  <c r="I115" i="26"/>
  <c r="I114" i="26"/>
  <c r="I113" i="26"/>
  <c r="I112" i="26"/>
  <c r="I111" i="26"/>
  <c r="I110" i="26"/>
  <c r="H104" i="26"/>
  <c r="H30" i="26" s="1"/>
  <c r="H33" i="26" s="1"/>
  <c r="G104" i="26"/>
  <c r="F104" i="26"/>
  <c r="F30" i="26" s="1"/>
  <c r="F33" i="26" s="1"/>
  <c r="E104" i="26"/>
  <c r="E30" i="26" s="1"/>
  <c r="D104" i="26"/>
  <c r="D30" i="26" s="1"/>
  <c r="D33" i="26" s="1"/>
  <c r="C104" i="26"/>
  <c r="C30" i="26" s="1"/>
  <c r="C33" i="26" s="1"/>
  <c r="I103" i="26"/>
  <c r="I102" i="26"/>
  <c r="I101" i="26"/>
  <c r="I100" i="26"/>
  <c r="I99" i="26"/>
  <c r="I98" i="26"/>
  <c r="I97" i="26"/>
  <c r="I96" i="26"/>
  <c r="I95" i="26"/>
  <c r="I94" i="26"/>
  <c r="I93" i="26"/>
  <c r="I92" i="26"/>
  <c r="I91" i="26"/>
  <c r="I90" i="26"/>
  <c r="I89" i="26"/>
  <c r="I88" i="26"/>
  <c r="I87" i="26"/>
  <c r="I86" i="26"/>
  <c r="I85" i="26"/>
  <c r="I84" i="26"/>
  <c r="I83" i="26"/>
  <c r="I82" i="26"/>
  <c r="I81" i="26"/>
  <c r="I80" i="26"/>
  <c r="I79" i="26"/>
  <c r="I78" i="26"/>
  <c r="I77" i="26"/>
  <c r="I76" i="26"/>
  <c r="I75" i="26"/>
  <c r="H72" i="26"/>
  <c r="G72" i="26"/>
  <c r="F72" i="26"/>
  <c r="E72" i="26"/>
  <c r="D72" i="26"/>
  <c r="C72" i="26"/>
  <c r="I71" i="26"/>
  <c r="I72" i="26" s="1"/>
  <c r="H68" i="26"/>
  <c r="G68" i="26"/>
  <c r="F68" i="26"/>
  <c r="E68" i="26"/>
  <c r="D68" i="26"/>
  <c r="C68" i="26"/>
  <c r="I67" i="26"/>
  <c r="I68" i="26" s="1"/>
  <c r="H61" i="26"/>
  <c r="H63" i="26" s="1"/>
  <c r="G61" i="26"/>
  <c r="G63" i="26" s="1"/>
  <c r="F61" i="26"/>
  <c r="F63" i="26" s="1"/>
  <c r="E61" i="26"/>
  <c r="E63" i="26" s="1"/>
  <c r="D61" i="26"/>
  <c r="D63" i="26" s="1"/>
  <c r="C61" i="26"/>
  <c r="C63" i="26" s="1"/>
  <c r="I60" i="26"/>
  <c r="I58" i="26"/>
  <c r="I57" i="26"/>
  <c r="I56" i="26"/>
  <c r="I55" i="26"/>
  <c r="I48" i="26"/>
  <c r="I46" i="26"/>
  <c r="I45" i="26"/>
  <c r="H42" i="26"/>
  <c r="H51" i="26" s="1"/>
  <c r="G42" i="26"/>
  <c r="F42" i="26"/>
  <c r="F51" i="26" s="1"/>
  <c r="E42" i="26"/>
  <c r="E51" i="26" s="1"/>
  <c r="D42" i="26"/>
  <c r="D51" i="26" s="1"/>
  <c r="C42" i="26"/>
  <c r="C51" i="26" s="1"/>
  <c r="I41" i="26"/>
  <c r="I40" i="26"/>
  <c r="I32" i="26"/>
  <c r="I31" i="26"/>
  <c r="G30" i="26"/>
  <c r="G33" i="26" s="1"/>
  <c r="H27" i="26"/>
  <c r="G27" i="26"/>
  <c r="F27" i="26"/>
  <c r="E27" i="26"/>
  <c r="D27" i="26"/>
  <c r="C27" i="26"/>
  <c r="I26" i="26"/>
  <c r="I25" i="26"/>
  <c r="I24" i="26"/>
  <c r="I23" i="26"/>
  <c r="I22" i="26"/>
  <c r="H19" i="26"/>
  <c r="G19" i="26"/>
  <c r="F19" i="26"/>
  <c r="E19" i="26"/>
  <c r="D19" i="26"/>
  <c r="C19" i="26"/>
  <c r="I18" i="26"/>
  <c r="I17" i="26"/>
  <c r="I13" i="26"/>
  <c r="I12" i="26"/>
  <c r="I11" i="26"/>
  <c r="I10" i="26"/>
  <c r="I9" i="26"/>
  <c r="I8" i="26"/>
  <c r="I7" i="26"/>
  <c r="I5" i="26"/>
  <c r="C27" i="12"/>
  <c r="C28" i="12"/>
  <c r="C29" i="12"/>
  <c r="C30" i="12"/>
  <c r="C31" i="12"/>
  <c r="C32" i="12"/>
  <c r="B28" i="12"/>
  <c r="B29" i="12"/>
  <c r="B30" i="12"/>
  <c r="B31" i="12"/>
  <c r="B32" i="12"/>
  <c r="B27" i="12"/>
  <c r="C75" i="7"/>
  <c r="C76" i="7"/>
  <c r="C77" i="7"/>
  <c r="C78" i="7"/>
  <c r="C79" i="7"/>
  <c r="C80" i="7"/>
  <c r="B76" i="7"/>
  <c r="B77" i="7"/>
  <c r="B78" i="7"/>
  <c r="B79" i="7"/>
  <c r="B80" i="7"/>
  <c r="B75" i="7"/>
  <c r="C27" i="7"/>
  <c r="C28" i="7"/>
  <c r="C29" i="7"/>
  <c r="C30" i="7"/>
  <c r="C31" i="7"/>
  <c r="C32" i="7"/>
  <c r="C33" i="7"/>
  <c r="B33" i="7"/>
  <c r="B32" i="7"/>
  <c r="B31" i="7"/>
  <c r="B28" i="7"/>
  <c r="B29" i="7"/>
  <c r="B30" i="7"/>
  <c r="B27" i="7"/>
  <c r="C76" i="10"/>
  <c r="C56" i="10"/>
  <c r="C57" i="10"/>
  <c r="C58" i="10"/>
  <c r="C59" i="10"/>
  <c r="C60" i="10"/>
  <c r="C61" i="10"/>
  <c r="B57" i="10"/>
  <c r="B58" i="10"/>
  <c r="B59" i="10"/>
  <c r="B60" i="10"/>
  <c r="B61" i="10"/>
  <c r="B56" i="10"/>
  <c r="C27" i="10"/>
  <c r="C28" i="10"/>
  <c r="C29" i="10"/>
  <c r="C30" i="10"/>
  <c r="C31" i="10"/>
  <c r="C32" i="10"/>
  <c r="B28" i="10"/>
  <c r="B29" i="10"/>
  <c r="B30" i="10"/>
  <c r="B31" i="10"/>
  <c r="B32" i="10"/>
  <c r="B27" i="10"/>
  <c r="C83" i="9"/>
  <c r="C84" i="9"/>
  <c r="C85" i="9"/>
  <c r="C86" i="9"/>
  <c r="C87" i="9"/>
  <c r="C88" i="9"/>
  <c r="B84" i="9"/>
  <c r="B85" i="9"/>
  <c r="B86" i="9"/>
  <c r="B87" i="9"/>
  <c r="B88" i="9"/>
  <c r="B83" i="9"/>
  <c r="C27" i="9"/>
  <c r="C28" i="9"/>
  <c r="C29" i="9"/>
  <c r="C30" i="9"/>
  <c r="C31" i="9"/>
  <c r="C32" i="9"/>
  <c r="B28" i="9"/>
  <c r="B29" i="9"/>
  <c r="B30" i="9"/>
  <c r="B31" i="9"/>
  <c r="B32" i="9"/>
  <c r="B27" i="9"/>
  <c r="I49" i="26" l="1"/>
  <c r="G51" i="26"/>
  <c r="E106" i="26"/>
  <c r="C137" i="26"/>
  <c r="D137" i="26"/>
  <c r="F35" i="26"/>
  <c r="F106" i="26"/>
  <c r="I206" i="26"/>
  <c r="H226" i="26"/>
  <c r="G137" i="26"/>
  <c r="I173" i="26"/>
  <c r="H200" i="26"/>
  <c r="I212" i="26"/>
  <c r="G200" i="26"/>
  <c r="H161" i="26"/>
  <c r="D106" i="26"/>
  <c r="I198" i="26"/>
  <c r="H137" i="26"/>
  <c r="I155" i="26"/>
  <c r="I161" i="26" s="1"/>
  <c r="G161" i="26"/>
  <c r="I181" i="26"/>
  <c r="I27" i="26"/>
  <c r="G106" i="26"/>
  <c r="H35" i="26"/>
  <c r="C106" i="26"/>
  <c r="H250" i="25"/>
  <c r="H181" i="25"/>
  <c r="G35" i="26"/>
  <c r="I131" i="26"/>
  <c r="I137" i="26" s="1"/>
  <c r="I118" i="26"/>
  <c r="I120" i="26" s="1"/>
  <c r="E137" i="26"/>
  <c r="H106" i="26"/>
  <c r="F137" i="26"/>
  <c r="C161" i="26"/>
  <c r="D200" i="26"/>
  <c r="D226" i="26"/>
  <c r="C200" i="26"/>
  <c r="C226" i="26"/>
  <c r="I61" i="26"/>
  <c r="I63" i="26" s="1"/>
  <c r="D161" i="26"/>
  <c r="E200" i="26"/>
  <c r="E226" i="26"/>
  <c r="I224" i="26"/>
  <c r="I19" i="26"/>
  <c r="I42" i="26"/>
  <c r="I104" i="26"/>
  <c r="I106" i="26" s="1"/>
  <c r="E161" i="26"/>
  <c r="F200" i="26"/>
  <c r="F226" i="26"/>
  <c r="D35" i="26"/>
  <c r="F161" i="26"/>
  <c r="G226" i="26"/>
  <c r="B252" i="25"/>
  <c r="C252" i="25"/>
  <c r="D252" i="25"/>
  <c r="E252" i="25"/>
  <c r="H174" i="25"/>
  <c r="F252" i="25"/>
  <c r="G252" i="25"/>
  <c r="E33" i="26"/>
  <c r="E35" i="26" s="1"/>
  <c r="I30" i="26"/>
  <c r="C35" i="26"/>
  <c r="C36" i="6"/>
  <c r="C37" i="6"/>
  <c r="C38" i="6"/>
  <c r="C39" i="6"/>
  <c r="C40" i="6"/>
  <c r="C41" i="6"/>
  <c r="B37" i="6"/>
  <c r="B38" i="6"/>
  <c r="B39" i="6"/>
  <c r="B40" i="6"/>
  <c r="B41" i="6"/>
  <c r="B36" i="6"/>
  <c r="I226" i="26" l="1"/>
  <c r="I200" i="26"/>
  <c r="D228" i="26"/>
  <c r="D234" i="26" s="1"/>
  <c r="G228" i="26"/>
  <c r="G234" i="26" s="1"/>
  <c r="H228" i="26"/>
  <c r="H234" i="26" s="1"/>
  <c r="C228" i="26"/>
  <c r="C234" i="26" s="1"/>
  <c r="F228" i="26"/>
  <c r="F234" i="26" s="1"/>
  <c r="E228" i="26"/>
  <c r="E234" i="26" s="1"/>
  <c r="H252" i="25"/>
  <c r="I51" i="26"/>
  <c r="I228" i="26" s="1"/>
  <c r="I234" i="26" s="1"/>
  <c r="I33" i="26"/>
  <c r="I35" i="26" s="1"/>
  <c r="C15" i="1"/>
  <c r="C16" i="1"/>
  <c r="C17" i="1"/>
  <c r="C18" i="1"/>
  <c r="C19" i="1"/>
  <c r="C20" i="1"/>
  <c r="B16" i="1"/>
  <c r="B17" i="1"/>
  <c r="B18" i="1"/>
  <c r="B19" i="1"/>
  <c r="B20" i="1"/>
  <c r="B15" i="1"/>
  <c r="C15" i="12"/>
  <c r="C16" i="12"/>
  <c r="C17" i="12"/>
  <c r="C18" i="12"/>
  <c r="C19" i="12"/>
  <c r="C20" i="12"/>
  <c r="B16" i="12"/>
  <c r="B17" i="12"/>
  <c r="B18" i="12"/>
  <c r="B19" i="12"/>
  <c r="B20" i="12"/>
  <c r="B15" i="12"/>
  <c r="C100" i="12"/>
  <c r="B100" i="12"/>
  <c r="C89" i="12"/>
  <c r="B89" i="12"/>
  <c r="C88" i="12"/>
  <c r="B88" i="12"/>
  <c r="C87" i="12"/>
  <c r="B87" i="12"/>
  <c r="C86" i="12"/>
  <c r="B86" i="12"/>
  <c r="C85" i="12"/>
  <c r="B85" i="12"/>
  <c r="C84" i="12"/>
  <c r="C90" i="12" s="1"/>
  <c r="B84" i="12"/>
  <c r="B90" i="12" s="1"/>
  <c r="B81" i="12"/>
  <c r="C78" i="12"/>
  <c r="C81" i="12" s="1"/>
  <c r="C72" i="12"/>
  <c r="B72" i="12"/>
  <c r="C63" i="12"/>
  <c r="B63" i="12"/>
  <c r="C52" i="12"/>
  <c r="B52" i="12"/>
  <c r="C51" i="12"/>
  <c r="B51" i="12"/>
  <c r="C50" i="12"/>
  <c r="B50" i="12"/>
  <c r="C49" i="12"/>
  <c r="C53" i="12" s="1"/>
  <c r="B49" i="12"/>
  <c r="C48" i="12"/>
  <c r="B48" i="12"/>
  <c r="C47" i="12"/>
  <c r="B47" i="12"/>
  <c r="B53" i="12" s="1"/>
  <c r="B88" i="1"/>
  <c r="C88" i="1"/>
  <c r="B99" i="1"/>
  <c r="C99" i="1"/>
  <c r="B108" i="1"/>
  <c r="C108" i="1"/>
  <c r="B117" i="1"/>
  <c r="C117" i="1"/>
  <c r="B126" i="1"/>
  <c r="C126" i="1"/>
  <c r="B135" i="1"/>
  <c r="C135" i="1"/>
  <c r="B144" i="1"/>
  <c r="C144" i="1"/>
  <c r="B33" i="24"/>
  <c r="B27" i="24" l="1"/>
  <c r="C49" i="1"/>
  <c r="C15" i="7" l="1"/>
  <c r="H59" i="23" l="1"/>
  <c r="D59" i="23"/>
  <c r="H44" i="23" l="1"/>
  <c r="H42" i="23"/>
  <c r="D42" i="23"/>
  <c r="D36" i="23"/>
  <c r="D35" i="23"/>
  <c r="H19" i="23"/>
  <c r="H24" i="23" s="1"/>
  <c r="D19" i="23"/>
  <c r="D24" i="23" s="1"/>
  <c r="B166" i="8" l="1"/>
  <c r="B165" i="8"/>
  <c r="B164" i="8"/>
  <c r="B163" i="8"/>
  <c r="B162" i="8"/>
  <c r="B161" i="8"/>
  <c r="C166" i="8"/>
  <c r="C165" i="8"/>
  <c r="C164" i="8"/>
  <c r="C163" i="8"/>
  <c r="C162" i="8"/>
  <c r="C161" i="8"/>
  <c r="C187" i="8"/>
  <c r="B187" i="8"/>
  <c r="C32" i="1" l="1"/>
  <c r="C31" i="1"/>
  <c r="C30" i="1"/>
  <c r="C29" i="1"/>
  <c r="C28" i="1"/>
  <c r="C27" i="1"/>
  <c r="B32" i="1"/>
  <c r="B31" i="1"/>
  <c r="B30" i="1"/>
  <c r="B29" i="1"/>
  <c r="B28" i="1"/>
  <c r="B27" i="1"/>
  <c r="B63" i="24"/>
  <c r="B40" i="24" l="1"/>
  <c r="D71" i="23" l="1"/>
  <c r="H30" i="23" l="1"/>
  <c r="H37" i="23"/>
  <c r="B64" i="8" l="1"/>
  <c r="B65" i="8"/>
  <c r="B66" i="8"/>
  <c r="B68" i="8"/>
  <c r="B69" i="8"/>
  <c r="D55" i="23"/>
  <c r="B67" i="8" l="1"/>
  <c r="D30" i="23"/>
  <c r="D47" i="23"/>
  <c r="D37" i="23" l="1"/>
  <c r="C20" i="7" l="1"/>
  <c r="C19" i="7"/>
  <c r="B103" i="28" l="1"/>
  <c r="C103" i="28"/>
  <c r="B93" i="28"/>
  <c r="C93" i="28"/>
  <c r="C80" i="28"/>
  <c r="B80" i="28"/>
  <c r="C79" i="28"/>
  <c r="B79" i="28"/>
  <c r="C78" i="28"/>
  <c r="C19" i="28" s="1"/>
  <c r="B78" i="28"/>
  <c r="B19" i="28" s="1"/>
  <c r="B77" i="28"/>
  <c r="C76" i="28"/>
  <c r="B76" i="28"/>
  <c r="C75" i="28"/>
  <c r="B75" i="28"/>
  <c r="C74" i="28"/>
  <c r="B74" i="28"/>
  <c r="B71" i="28"/>
  <c r="C71" i="28"/>
  <c r="B62" i="28"/>
  <c r="C62" i="28"/>
  <c r="B53" i="28"/>
  <c r="C53" i="28"/>
  <c r="B44" i="28"/>
  <c r="C33" i="28"/>
  <c r="B33" i="28"/>
  <c r="C32" i="28"/>
  <c r="B32" i="28"/>
  <c r="B31" i="28"/>
  <c r="C30" i="28"/>
  <c r="B30" i="28"/>
  <c r="C29" i="28"/>
  <c r="B29" i="28"/>
  <c r="C28" i="28"/>
  <c r="B28" i="28"/>
  <c r="B101" i="7"/>
  <c r="C101" i="7"/>
  <c r="C43" i="1"/>
  <c r="B43" i="1"/>
  <c r="C52" i="1"/>
  <c r="B52" i="1"/>
  <c r="C61" i="1"/>
  <c r="B61" i="1"/>
  <c r="B70" i="1"/>
  <c r="C70" i="1"/>
  <c r="C79" i="1"/>
  <c r="C19" i="9"/>
  <c r="C178" i="8"/>
  <c r="B178" i="8"/>
  <c r="C196" i="8"/>
  <c r="B196" i="8"/>
  <c r="B205" i="8"/>
  <c r="B214" i="8"/>
  <c r="C214" i="8"/>
  <c r="C223" i="8"/>
  <c r="B223" i="8"/>
  <c r="C19" i="6"/>
  <c r="C20" i="6"/>
  <c r="G8" i="23" s="1"/>
  <c r="B16" i="6"/>
  <c r="B17" i="6"/>
  <c r="B18" i="6"/>
  <c r="B19" i="6"/>
  <c r="B20" i="6"/>
  <c r="C8" i="23" s="1"/>
  <c r="B62" i="6"/>
  <c r="C62" i="6"/>
  <c r="B53" i="6"/>
  <c r="C53" i="6"/>
  <c r="B21" i="28" l="1"/>
  <c r="C13" i="23" s="1"/>
  <c r="C21" i="28"/>
  <c r="G13" i="23" s="1"/>
  <c r="B42" i="6"/>
  <c r="B15" i="6"/>
  <c r="B8" i="23" s="1"/>
  <c r="C42" i="6"/>
  <c r="B79" i="1"/>
  <c r="B33" i="1"/>
  <c r="B15" i="28"/>
  <c r="B17" i="28"/>
  <c r="C17" i="28"/>
  <c r="C15" i="28"/>
  <c r="B16" i="28"/>
  <c r="B18" i="28"/>
  <c r="C77" i="28"/>
  <c r="C81" i="28" s="1"/>
  <c r="B20" i="28"/>
  <c r="C16" i="28"/>
  <c r="C20" i="28"/>
  <c r="B81" i="28"/>
  <c r="C31" i="28"/>
  <c r="B34" i="28"/>
  <c r="C44" i="28"/>
  <c r="B167" i="8"/>
  <c r="C167" i="8"/>
  <c r="C205" i="8"/>
  <c r="D8" i="23" l="1"/>
  <c r="B13" i="23"/>
  <c r="C33" i="1"/>
  <c r="B22" i="28"/>
  <c r="C18" i="28"/>
  <c r="C22" i="28" s="1"/>
  <c r="C34" i="28"/>
  <c r="C18" i="6"/>
  <c r="D13" i="23" l="1"/>
  <c r="F13" i="23"/>
  <c r="H13" i="23" s="1"/>
  <c r="B53" i="24" l="1"/>
  <c r="C17" i="6" l="1"/>
  <c r="C16" i="6"/>
  <c r="C15" i="6"/>
  <c r="F8" i="23" s="1"/>
  <c r="H8" i="23" l="1"/>
  <c r="B13" i="24"/>
  <c r="C107" i="8" l="1"/>
  <c r="C19" i="8" s="1"/>
  <c r="B107" i="8"/>
  <c r="B19" i="8" s="1"/>
  <c r="B109" i="8"/>
  <c r="B108" i="8"/>
  <c r="B106" i="8"/>
  <c r="B105" i="8"/>
  <c r="B104" i="8"/>
  <c r="B103" i="8"/>
  <c r="C105" i="8"/>
  <c r="C104" i="8"/>
  <c r="C66" i="8"/>
  <c r="C65" i="8"/>
  <c r="B32" i="8"/>
  <c r="B31" i="8"/>
  <c r="B30" i="8"/>
  <c r="B29" i="8"/>
  <c r="B17" i="8" s="1"/>
  <c r="B28" i="8"/>
  <c r="B27" i="8"/>
  <c r="C29" i="8"/>
  <c r="C28" i="8"/>
  <c r="B158" i="8"/>
  <c r="B149" i="8"/>
  <c r="B140" i="8"/>
  <c r="B131" i="8"/>
  <c r="B121" i="8"/>
  <c r="B81" i="8"/>
  <c r="B90" i="8"/>
  <c r="B99" i="8"/>
  <c r="B61" i="8"/>
  <c r="B52" i="8"/>
  <c r="B43" i="8"/>
  <c r="B118" i="9"/>
  <c r="B20" i="9"/>
  <c r="C9" i="23" s="1"/>
  <c r="B19" i="9"/>
  <c r="B18" i="9"/>
  <c r="B17" i="9"/>
  <c r="B16" i="9"/>
  <c r="B15" i="9"/>
  <c r="B9" i="23" s="1"/>
  <c r="D9" i="23" s="1"/>
  <c r="B127" i="9"/>
  <c r="B109" i="9"/>
  <c r="B100" i="9"/>
  <c r="B80" i="9"/>
  <c r="B71" i="9"/>
  <c r="B62" i="9"/>
  <c r="B53" i="9"/>
  <c r="B44" i="9"/>
  <c r="C12" i="23"/>
  <c r="B44" i="12"/>
  <c r="B63" i="7"/>
  <c r="B19" i="7"/>
  <c r="B20" i="7"/>
  <c r="B18" i="7"/>
  <c r="C17" i="7"/>
  <c r="B21" i="7"/>
  <c r="C11" i="23" s="1"/>
  <c r="B17" i="7"/>
  <c r="B16" i="7"/>
  <c r="B92" i="7"/>
  <c r="B45" i="7"/>
  <c r="B54" i="7"/>
  <c r="B72" i="7"/>
  <c r="B16" i="10"/>
  <c r="B18" i="10"/>
  <c r="B19" i="10"/>
  <c r="B20" i="10"/>
  <c r="C10" i="23" s="1"/>
  <c r="B15" i="10"/>
  <c r="B82" i="10"/>
  <c r="B73" i="10"/>
  <c r="B53" i="10"/>
  <c r="B44" i="10"/>
  <c r="B33" i="6"/>
  <c r="B18" i="8" l="1"/>
  <c r="C17" i="8"/>
  <c r="C16" i="8"/>
  <c r="C16" i="7"/>
  <c r="C17" i="9"/>
  <c r="C16" i="9"/>
  <c r="B16" i="8"/>
  <c r="B21" i="8"/>
  <c r="C15" i="23" s="1"/>
  <c r="B15" i="8"/>
  <c r="B20" i="8"/>
  <c r="C14" i="23"/>
  <c r="B33" i="9"/>
  <c r="B17" i="10"/>
  <c r="B21" i="10" s="1"/>
  <c r="B110" i="8"/>
  <c r="B70" i="8"/>
  <c r="B33" i="8"/>
  <c r="B89" i="9"/>
  <c r="B33" i="12"/>
  <c r="B15" i="7"/>
  <c r="B11" i="23" s="1"/>
  <c r="D11" i="23" s="1"/>
  <c r="B81" i="7"/>
  <c r="C17" i="10"/>
  <c r="C16" i="10"/>
  <c r="B62" i="10"/>
  <c r="B33" i="10"/>
  <c r="B21" i="6"/>
  <c r="B15" i="23" l="1"/>
  <c r="D15" i="23" s="1"/>
  <c r="B12" i="23"/>
  <c r="D12" i="23" s="1"/>
  <c r="C16" i="23"/>
  <c r="B14" i="23"/>
  <c r="D14" i="23" s="1"/>
  <c r="B10" i="23"/>
  <c r="B21" i="1"/>
  <c r="B21" i="12"/>
  <c r="B34" i="7"/>
  <c r="B22" i="7"/>
  <c r="B22" i="8"/>
  <c r="B21" i="9"/>
  <c r="C21" i="6"/>
  <c r="D10" i="23" l="1"/>
  <c r="D16" i="23" s="1"/>
  <c r="D39" i="23" s="1"/>
  <c r="B16" i="23"/>
  <c r="D63" i="23" l="1"/>
  <c r="D67" i="23" s="1"/>
  <c r="B43" i="24"/>
  <c r="B21" i="24"/>
  <c r="C45" i="7"/>
  <c r="H47" i="23" l="1"/>
  <c r="H55" i="23"/>
  <c r="B48" i="24" l="1"/>
  <c r="B67" i="24" s="1"/>
  <c r="G14" i="23" l="1"/>
  <c r="F14" i="23" l="1"/>
  <c r="H14" i="23" s="1"/>
  <c r="C32" i="8"/>
  <c r="C31" i="8"/>
  <c r="C30" i="8"/>
  <c r="C27" i="8"/>
  <c r="C127" i="9"/>
  <c r="C109" i="8" l="1"/>
  <c r="C108" i="8"/>
  <c r="C106" i="8"/>
  <c r="C103" i="8"/>
  <c r="C69" i="8"/>
  <c r="C68" i="8"/>
  <c r="C67" i="8"/>
  <c r="C64" i="8"/>
  <c r="G12" i="23"/>
  <c r="F12" i="23"/>
  <c r="C131" i="8"/>
  <c r="C100" i="9"/>
  <c r="C109" i="9"/>
  <c r="C118" i="9"/>
  <c r="C44" i="12"/>
  <c r="C72" i="7"/>
  <c r="C21" i="7"/>
  <c r="G11" i="23" s="1"/>
  <c r="C18" i="7"/>
  <c r="F11" i="23" s="1"/>
  <c r="C20" i="8" l="1"/>
  <c r="H12" i="23"/>
  <c r="H11" i="23"/>
  <c r="C21" i="8"/>
  <c r="G15" i="23" s="1"/>
  <c r="C18" i="8"/>
  <c r="C15" i="8"/>
  <c r="C21" i="12"/>
  <c r="C89" i="9"/>
  <c r="F15" i="23" l="1"/>
  <c r="C22" i="8"/>
  <c r="H15" i="23" s="1"/>
  <c r="C21" i="1"/>
  <c r="C15" i="9" l="1"/>
  <c r="C18" i="9"/>
  <c r="F9" i="23" l="1"/>
  <c r="C20" i="9"/>
  <c r="G9" i="23" s="1"/>
  <c r="C80" i="9"/>
  <c r="C71" i="9"/>
  <c r="C62" i="9"/>
  <c r="C53" i="9"/>
  <c r="C44" i="9"/>
  <c r="C53" i="10"/>
  <c r="C44" i="10"/>
  <c r="C82" i="10"/>
  <c r="C73" i="10"/>
  <c r="C158" i="8"/>
  <c r="C149" i="8"/>
  <c r="C140" i="8"/>
  <c r="C121" i="8"/>
  <c r="C99" i="8"/>
  <c r="C90" i="8"/>
  <c r="C81" i="8"/>
  <c r="C61" i="8"/>
  <c r="C52" i="8"/>
  <c r="C43" i="8"/>
  <c r="C63" i="7"/>
  <c r="C54" i="7"/>
  <c r="C92" i="7"/>
  <c r="H9" i="23" l="1"/>
  <c r="C110" i="8"/>
  <c r="C18" i="10" l="1"/>
  <c r="C19" i="10"/>
  <c r="C20" i="10"/>
  <c r="G10" i="23" s="1"/>
  <c r="C15" i="10"/>
  <c r="F10" i="23" s="1"/>
  <c r="F16" i="23" l="1"/>
  <c r="G16" i="23"/>
  <c r="H10" i="23"/>
  <c r="H16" i="23" s="1"/>
  <c r="H39" i="23" s="1"/>
  <c r="C33" i="6"/>
  <c r="C33" i="12" l="1"/>
  <c r="C62" i="10"/>
  <c r="C33" i="10"/>
  <c r="C33" i="9"/>
  <c r="C70" i="8"/>
  <c r="C33" i="8"/>
  <c r="C34" i="7"/>
  <c r="C81" i="7"/>
  <c r="C21" i="10" l="1"/>
  <c r="C21" i="9"/>
  <c r="C22" i="7"/>
  <c r="H63" i="23" l="1"/>
  <c r="H67" i="23" s="1"/>
  <c r="H71" i="23" l="1"/>
  <c r="H69"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B38" authorId="0" shapeId="0" xr:uid="{0C01378F-5AA9-4ED2-8696-EFA3AC50670A}">
      <text>
        <r>
          <rPr>
            <b/>
            <sz val="9"/>
            <color indexed="81"/>
            <rFont val="Tahoma"/>
            <family val="2"/>
          </rPr>
          <t>David Cooper:</t>
        </r>
        <r>
          <rPr>
            <sz val="9"/>
            <color indexed="81"/>
            <rFont val="Tahoma"/>
            <family val="2"/>
          </rPr>
          <t xml:space="preserve">
£8k reduction as included within variation for B&amp;B Accommodation</t>
        </r>
      </text>
    </comment>
  </commentList>
</comments>
</file>

<file path=xl/sharedStrings.xml><?xml version="1.0" encoding="utf-8"?>
<sst xmlns="http://schemas.openxmlformats.org/spreadsheetml/2006/main" count="1470" uniqueCount="806">
  <si>
    <t>Summary</t>
  </si>
  <si>
    <t>Income</t>
  </si>
  <si>
    <t>Employee costs</t>
  </si>
  <si>
    <t>Capital charges</t>
  </si>
  <si>
    <t>£000</t>
  </si>
  <si>
    <t xml:space="preserve">Net Cost </t>
  </si>
  <si>
    <t>Area of Responsibility included in Summary:</t>
  </si>
  <si>
    <t>Council Leader</t>
  </si>
  <si>
    <t>Chichester District Council</t>
  </si>
  <si>
    <t>PLANNING SERVICES PORTFOLIO</t>
  </si>
  <si>
    <t>Development Management</t>
  </si>
  <si>
    <t>Planning Policy</t>
  </si>
  <si>
    <t>Environmental Protection</t>
  </si>
  <si>
    <t>CONTENTS</t>
  </si>
  <si>
    <t>Introduction</t>
  </si>
  <si>
    <t>Budget Analysis by Portfolio:</t>
  </si>
  <si>
    <t>Budget</t>
  </si>
  <si>
    <t>Place</t>
  </si>
  <si>
    <t>Culture</t>
  </si>
  <si>
    <t>Communities</t>
  </si>
  <si>
    <t>Housing</t>
  </si>
  <si>
    <t>Financial Services</t>
  </si>
  <si>
    <t>Business Support</t>
  </si>
  <si>
    <t>ICT</t>
  </si>
  <si>
    <t>Chichester Contract Services</t>
  </si>
  <si>
    <t>Corporate Management</t>
  </si>
  <si>
    <t>Legal and Democratic Services</t>
  </si>
  <si>
    <t>Revenues and Benefits</t>
  </si>
  <si>
    <t>Which includes:</t>
  </si>
  <si>
    <t>Building Services</t>
  </si>
  <si>
    <t>Economic Development</t>
  </si>
  <si>
    <t>Estates Services</t>
  </si>
  <si>
    <t>Car Parks</t>
  </si>
  <si>
    <t>Footway Lighting</t>
  </si>
  <si>
    <t>Public Conveniences</t>
  </si>
  <si>
    <t>Vision</t>
  </si>
  <si>
    <t>Leisure and Sports Development</t>
  </si>
  <si>
    <t>Pallant House Gallery and Chichester Festival Theatre</t>
  </si>
  <si>
    <t>Novium Museum and Tourist Information</t>
  </si>
  <si>
    <t>Commercial and Public Safety</t>
  </si>
  <si>
    <t>Health Development</t>
  </si>
  <si>
    <t>Emergency Planning</t>
  </si>
  <si>
    <t>Pest Control</t>
  </si>
  <si>
    <t>CCTV</t>
  </si>
  <si>
    <t>Community Engagement</t>
  </si>
  <si>
    <t>Community Safety</t>
  </si>
  <si>
    <t>Accountancy Services</t>
  </si>
  <si>
    <t>Strategic Financial Services</t>
  </si>
  <si>
    <t>Health and Safety</t>
  </si>
  <si>
    <t>Legal Services</t>
  </si>
  <si>
    <t>Democratic Representation</t>
  </si>
  <si>
    <t>Procurement</t>
  </si>
  <si>
    <t>Elections</t>
  </si>
  <si>
    <t>Corporate Improvement and Facilities</t>
  </si>
  <si>
    <t>Human Resources and Payroll</t>
  </si>
  <si>
    <t>Conservation and Design</t>
  </si>
  <si>
    <t>Planning Enforcement</t>
  </si>
  <si>
    <t>Housing Options</t>
  </si>
  <si>
    <t>Building Control</t>
  </si>
  <si>
    <t>Coastal Management and Land Drainage</t>
  </si>
  <si>
    <t>Environmental Strategy</t>
  </si>
  <si>
    <t>Foreshores</t>
  </si>
  <si>
    <t>Licensing</t>
  </si>
  <si>
    <t>Market and Farmers Market</t>
  </si>
  <si>
    <t>Public Relations</t>
  </si>
  <si>
    <t>Revenues Services</t>
  </si>
  <si>
    <t>Housing Benefits</t>
  </si>
  <si>
    <t>Customer Services</t>
  </si>
  <si>
    <t>Land Charges</t>
  </si>
  <si>
    <t>Cemeteries</t>
  </si>
  <si>
    <t>Grounds Maintenance</t>
  </si>
  <si>
    <t>Street Naming and Numbering</t>
  </si>
  <si>
    <t>Waste, Cleansing and Recycling Services</t>
  </si>
  <si>
    <t>Leisure Centres Contract Management</t>
  </si>
  <si>
    <t>Business Improvement Districts</t>
  </si>
  <si>
    <t>Housing Standards and Home Move</t>
  </si>
  <si>
    <t>Housing Delivery</t>
  </si>
  <si>
    <t>Tourism Support</t>
  </si>
  <si>
    <t>Local Partnerships</t>
  </si>
  <si>
    <t>Communications</t>
  </si>
  <si>
    <t>Health Protection</t>
  </si>
  <si>
    <t>Parks and Open Spaces</t>
  </si>
  <si>
    <t>Planning Services</t>
  </si>
  <si>
    <t>Bus Shelters</t>
  </si>
  <si>
    <t>Promotion and Events</t>
  </si>
  <si>
    <t>Licensing &amp; Events</t>
  </si>
  <si>
    <t>Health and Wellbeing</t>
  </si>
  <si>
    <t>INTRODUCTION</t>
  </si>
  <si>
    <t>The Council has a statutory duty to prepare a balanced annual revenue budget.  It is also good financial management to do so within the context of the five year Financial Strategy taking into account the impact of the capital programme on the revenue budget.</t>
  </si>
  <si>
    <t>Council Spending – Capital Budget</t>
  </si>
  <si>
    <t xml:space="preserve">Further details can be found in the Capital and Projects Programme and Asset Replacement Programme sections of this document. </t>
  </si>
  <si>
    <t>Council Tax</t>
  </si>
  <si>
    <t>Further information</t>
  </si>
  <si>
    <t xml:space="preserve">Further information about the budget spending plans may be obtained from the Financial Services Team at the Council headquarters at East Pallant House, 1 East Pallant, Chichester PO19 1TY.  </t>
  </si>
  <si>
    <t>J. Ward CPFA</t>
  </si>
  <si>
    <t>Director of Corporate Services</t>
  </si>
  <si>
    <t>Cost of Services</t>
  </si>
  <si>
    <t>Financing and Investment Income and Expenditure</t>
  </si>
  <si>
    <t>Interest and investment income</t>
  </si>
  <si>
    <t>Interest received on finance leases (lessor)</t>
  </si>
  <si>
    <t>Interest payable on finance leases (lessee)</t>
  </si>
  <si>
    <t>Investment Properties</t>
  </si>
  <si>
    <t>Other Income</t>
  </si>
  <si>
    <t>Major Variations</t>
  </si>
  <si>
    <t>Expenditure budget increases</t>
  </si>
  <si>
    <t>Additional income</t>
  </si>
  <si>
    <t>Service Efficiencies</t>
  </si>
  <si>
    <t>Other minor variations (net)</t>
  </si>
  <si>
    <t>Financial Settlement related grants</t>
  </si>
  <si>
    <t>Rural Services Delivery Grant</t>
  </si>
  <si>
    <t>Other Grants</t>
  </si>
  <si>
    <t>Business Rates Retention Scheme (BRRS)</t>
  </si>
  <si>
    <t>Retained Business Rates</t>
  </si>
  <si>
    <t>Business Rate Tariff payable to central government</t>
  </si>
  <si>
    <t>BRRS grants from central government</t>
  </si>
  <si>
    <t xml:space="preserve">Business Rates Levy payable </t>
  </si>
  <si>
    <t>An explanation of each of the major variances shown in the table above can be found in the following paragraphs:</t>
  </si>
  <si>
    <t>Additional Income</t>
  </si>
  <si>
    <t>Contributions to/from reserves</t>
  </si>
  <si>
    <t>New Homes Bonus</t>
  </si>
  <si>
    <t>District Council budget requirement before external support</t>
  </si>
  <si>
    <t>Council Tax Base</t>
  </si>
  <si>
    <t>Average Band D Council Tax</t>
  </si>
  <si>
    <t>Percentage increase</t>
  </si>
  <si>
    <t>Collection Fund deficit (NDR) (+) / surplus (-)</t>
  </si>
  <si>
    <t>Collection Fund (Council Tax) deficit (+) / surplus (-)</t>
  </si>
  <si>
    <t>Amount required from Council Tax payers</t>
  </si>
  <si>
    <t>Cabinet Member Portfolios</t>
  </si>
  <si>
    <t>CHICHESTER DISTRICT COUNCIL</t>
  </si>
  <si>
    <t>Budget Summary Statement</t>
  </si>
  <si>
    <t xml:space="preserve">  Spending Plan</t>
  </si>
  <si>
    <t>Budget Summary</t>
  </si>
  <si>
    <t>Statement</t>
  </si>
  <si>
    <t xml:space="preserve">    Cabinet Portfolios</t>
  </si>
  <si>
    <t xml:space="preserve">   Programme</t>
  </si>
  <si>
    <t xml:space="preserve">  Capital and Projects</t>
  </si>
  <si>
    <t xml:space="preserve">    Programme</t>
  </si>
  <si>
    <t>Asset Replacement Project</t>
  </si>
  <si>
    <t>Council Spending – Revenue Budget</t>
  </si>
  <si>
    <t>Expenditure Budget Increases</t>
  </si>
  <si>
    <t>Project</t>
  </si>
  <si>
    <t>2024/25
£</t>
  </si>
  <si>
    <t xml:space="preserve">2025/26       £    </t>
  </si>
  <si>
    <t xml:space="preserve">2026/27       £    </t>
  </si>
  <si>
    <t>Total
£</t>
  </si>
  <si>
    <t xml:space="preserve">Property </t>
  </si>
  <si>
    <t>Bourne LC - Lift replacement</t>
  </si>
  <si>
    <t>Bourne LC - Auto Doors Replacement</t>
  </si>
  <si>
    <t>Bourne LC - Air Conditioning replacement</t>
  </si>
  <si>
    <t>Bourne LC - Lighting replacement</t>
  </si>
  <si>
    <t>Bourne LC - CCTV Replacement</t>
  </si>
  <si>
    <t>Bourne LC - Fire alarm &amp; E lighting</t>
  </si>
  <si>
    <t>Bourne LC - Intruder alarm</t>
  </si>
  <si>
    <t>Bourne LC - Vinyl floor coverings</t>
  </si>
  <si>
    <t>Bourne LC - Electrical Distribution Boards &amp; Cables</t>
  </si>
  <si>
    <t>Bourne LC - Changing Room refurb</t>
  </si>
  <si>
    <t>Bourne LC - Windows - glazing replacement</t>
  </si>
  <si>
    <t>Bourne LC - Plant Room Upgrade</t>
  </si>
  <si>
    <t>Grange LC - F&amp;F:Commercial Kitchen</t>
  </si>
  <si>
    <t>Grange LC - F&amp;F:Servery</t>
  </si>
  <si>
    <t>Novium - Carpets</t>
  </si>
  <si>
    <t>Novium - Internal floors &amp; ceilings</t>
  </si>
  <si>
    <t>Novium - Resin Floor</t>
  </si>
  <si>
    <t>Novium - Flat roof repairs</t>
  </si>
  <si>
    <t>Novium - Mechanical pumps</t>
  </si>
  <si>
    <t>Novium - Fire alarm &amp; E lighting</t>
  </si>
  <si>
    <t>Novium - Intruder alarm</t>
  </si>
  <si>
    <t>Novium - Elec Dis boards &amp; cables</t>
  </si>
  <si>
    <t>Novium - Stairs - nosings etc</t>
  </si>
  <si>
    <t>Novium - Doors &amp; windows</t>
  </si>
  <si>
    <t>Novium - Space heating</t>
  </si>
  <si>
    <t>Westgate LC - Lift replacement</t>
  </si>
  <si>
    <t>Westgate LC - Auto &amp; manual door replacement</t>
  </si>
  <si>
    <t>Westgate LC - Replace curtain walling (Southern fire escape)</t>
  </si>
  <si>
    <t>Westgate LC - Pool hall refurbishment</t>
  </si>
  <si>
    <t>Westgate LC - New pool heat exchangers</t>
  </si>
  <si>
    <t>Westgate LC - Flat roof replacement</t>
  </si>
  <si>
    <t>Westgate LC - Chiller replacement</t>
  </si>
  <si>
    <t>Westgate LC - Ceiling replacement</t>
  </si>
  <si>
    <t>Westgate LC - Floor finishes</t>
  </si>
  <si>
    <t>Westgate LC - Replace curtain walling - Pool hall</t>
  </si>
  <si>
    <t>Westgate LC - Chariot Room Refurb - dry side</t>
  </si>
  <si>
    <t>Westgate LC - Sports hall refurb</t>
  </si>
  <si>
    <t>Westgate LC - Café refurb</t>
  </si>
  <si>
    <t>Westgate LC - Sauna, steam rm &amp; spa</t>
  </si>
  <si>
    <t>Westgate LC - Kitchen refurb</t>
  </si>
  <si>
    <t>Westgate LC - Fixed plant</t>
  </si>
  <si>
    <t>Westgate LC - External works</t>
  </si>
  <si>
    <t>Westgate LC - Function room (Tuscany)</t>
  </si>
  <si>
    <t>Property Total</t>
  </si>
  <si>
    <t>ADC Car Park - Bridge Repairs</t>
  </si>
  <si>
    <t>ADC - Brickwork  Cleaning</t>
  </si>
  <si>
    <t>ADC Car Park - Lighting replacement</t>
  </si>
  <si>
    <t>Electrical Distribution Boards</t>
  </si>
  <si>
    <t>Bracklesham Bay Public Convenience</t>
  </si>
  <si>
    <t>Itchenor Public Convenience</t>
  </si>
  <si>
    <t>Lifeboat Station Public Convenience</t>
  </si>
  <si>
    <t>Hillfield Selsey</t>
  </si>
  <si>
    <t>Kingfisher Parade, East Wittering</t>
  </si>
  <si>
    <t>Marine Drive East Wittering Public Convenience</t>
  </si>
  <si>
    <t>Northgate Chichester Public Convenience</t>
  </si>
  <si>
    <t>Pay and Display machines</t>
  </si>
  <si>
    <t>Replacement lighting on &amp; off Street</t>
  </si>
  <si>
    <t>Resurfacing and re-lining of car parks</t>
  </si>
  <si>
    <t>Public conveniences - Wallgate Replacement programme</t>
  </si>
  <si>
    <t>Place Total</t>
  </si>
  <si>
    <t>Culture Total</t>
  </si>
  <si>
    <t>Community Services</t>
  </si>
  <si>
    <t>CCTV - Camera Replacement Costs</t>
  </si>
  <si>
    <t>Oaklands Park - Power wash / reline</t>
  </si>
  <si>
    <t>Oaklands Park - Resurface Tennis Courts</t>
  </si>
  <si>
    <t>Community Services Total</t>
  </si>
  <si>
    <t>PLANNING SERVICES</t>
  </si>
  <si>
    <t>PLANNING SERVICES TOTAL</t>
  </si>
  <si>
    <t>Westward House - Electrical Distribution Boards &amp; Cables</t>
  </si>
  <si>
    <t>Westward House - External Pavings</t>
  </si>
  <si>
    <t>Westward House - Fire alarm &amp; emergency lighting</t>
  </si>
  <si>
    <t>Westward House - Floor Finishes</t>
  </si>
  <si>
    <t>Westward House - Internal Finishes</t>
  </si>
  <si>
    <t>Westward House - Laundry equipment</t>
  </si>
  <si>
    <t>Westward House - Replacement Thermostatic Mixer Values</t>
  </si>
  <si>
    <t>Housing Total</t>
  </si>
  <si>
    <t>Farmers Market Canopies</t>
  </si>
  <si>
    <t>Licensing &amp; Events Total</t>
  </si>
  <si>
    <t>Income System  - BI Annual Software Upgrade</t>
  </si>
  <si>
    <t>FMS system upgrade - implementation of 3 new modules</t>
  </si>
  <si>
    <t>Financial Services Total</t>
  </si>
  <si>
    <t>IT &amp; Facilities</t>
  </si>
  <si>
    <t>Server - Core</t>
  </si>
  <si>
    <t>VMWare Hosts</t>
  </si>
  <si>
    <t>Dell Hosts</t>
  </si>
  <si>
    <t>R640 Server</t>
  </si>
  <si>
    <t>Oracle</t>
  </si>
  <si>
    <t>Server - Storage</t>
  </si>
  <si>
    <t>Net App San</t>
  </si>
  <si>
    <t>Net App San (DR)</t>
  </si>
  <si>
    <t>Cisco Switch</t>
  </si>
  <si>
    <t>Server - User</t>
  </si>
  <si>
    <t>CITRIX</t>
  </si>
  <si>
    <t>Network - Core</t>
  </si>
  <si>
    <t>EPH Main Server Core</t>
  </si>
  <si>
    <t>DR Server Core</t>
  </si>
  <si>
    <t>EPH User Domain Core</t>
  </si>
  <si>
    <t>Network - User</t>
  </si>
  <si>
    <t>General Access Switches (ALS)</t>
  </si>
  <si>
    <t>Network - Links</t>
  </si>
  <si>
    <t>SIP / Telephone</t>
  </si>
  <si>
    <t>Applications - Upgrades</t>
  </si>
  <si>
    <t>Software Upgrades</t>
  </si>
  <si>
    <t>LAGAN</t>
  </si>
  <si>
    <t>Clientside</t>
  </si>
  <si>
    <t>Contact Centre Switch</t>
  </si>
  <si>
    <t>PSN</t>
  </si>
  <si>
    <t>NWOW-Laptops</t>
  </si>
  <si>
    <t>IT &amp; Facilities Total</t>
  </si>
  <si>
    <t>EPH - Access / door control system</t>
  </si>
  <si>
    <t>EPH - Auto door replacement</t>
  </si>
  <si>
    <t>EPH - Electricity distribution boards &amp; cables</t>
  </si>
  <si>
    <t>EPH - Fire alarm &amp; electric lighting</t>
  </si>
  <si>
    <t>EPH - Flat roof repairs</t>
  </si>
  <si>
    <t>EPH - Lift Replacement</t>
  </si>
  <si>
    <t>EPH - Office Furniture &amp; Chairs</t>
  </si>
  <si>
    <t>EPH - UPS batteries</t>
  </si>
  <si>
    <t>EPH - Pitched roof repairs</t>
  </si>
  <si>
    <t>NWOW - EPH Internal Floors &amp; Ceilings</t>
  </si>
  <si>
    <t>NWOW - EPH Lighting Replacement</t>
  </si>
  <si>
    <t>2 x nitrogen dioxide analyser (Orchard St &amp; Stockbridge), gas cylinder</t>
  </si>
  <si>
    <t>Photometer</t>
  </si>
  <si>
    <t>Environmental Protection Total</t>
  </si>
  <si>
    <t xml:space="preserve">CCS / Non CCS Vehicle Replacement </t>
  </si>
  <si>
    <t>East Beach, dredge</t>
  </si>
  <si>
    <t>MUGA resurface - Florence Road</t>
  </si>
  <si>
    <t>MUGA resurface - Whyke</t>
  </si>
  <si>
    <t>Paths</t>
  </si>
  <si>
    <t>Jubilee Gdns, f/p surfacing</t>
  </si>
  <si>
    <t>Parks resurfacing general (Play Areas)</t>
  </si>
  <si>
    <t>Priory Park (White) Timber Pavilion</t>
  </si>
  <si>
    <t>Sandbags</t>
  </si>
  <si>
    <t>South Pond - essential dredging works</t>
  </si>
  <si>
    <t>Vehicle workshops - 4 post vehicle lift</t>
  </si>
  <si>
    <t>Vehicle Workshops - Equipment Replacement</t>
  </si>
  <si>
    <t>Vehicle workshops - Smoke / emissions tester</t>
  </si>
  <si>
    <t>Vehicle workshops - Vehicle pit covers</t>
  </si>
  <si>
    <t>Vehicle workshops - Vehicle pit jacks</t>
  </si>
  <si>
    <t>Westhampnett Depot - Central Service Bays doors</t>
  </si>
  <si>
    <t>Westhampnett Depot - Refurbishment</t>
  </si>
  <si>
    <t>Westhampnett Depot - Refurbishment of Offices</t>
  </si>
  <si>
    <t>Westhampnett Depot - Refurbishment - Security</t>
  </si>
  <si>
    <t>Westhampnett Depot - Workshop fire separating wall</t>
  </si>
  <si>
    <t>Chichester Contract Services Total</t>
  </si>
  <si>
    <t>Total Asset Replacement Fund</t>
  </si>
  <si>
    <t>Capital Financing Summary</t>
  </si>
  <si>
    <t>2024/25                  £</t>
  </si>
  <si>
    <t>2025/26             £</t>
  </si>
  <si>
    <t>Capital Receipts</t>
  </si>
  <si>
    <t>Capital Receipts Reserve</t>
  </si>
  <si>
    <t>Revenue Financing</t>
  </si>
  <si>
    <t>Asset Replacement Fund</t>
  </si>
  <si>
    <t>Commuted Payments (S106)</t>
  </si>
  <si>
    <t>Community Infrastructure Levy</t>
  </si>
  <si>
    <t xml:space="preserve">Capital Grants </t>
  </si>
  <si>
    <t>Disabled Facilities Grants</t>
  </si>
  <si>
    <t>Community Led Housing Grant</t>
  </si>
  <si>
    <t>Public Sector Decarbonisation Grant</t>
  </si>
  <si>
    <t>Other Contributions</t>
  </si>
  <si>
    <t>Funding Totals</t>
  </si>
  <si>
    <t>Total</t>
  </si>
  <si>
    <t>Review of Chichester District Parking Strategy</t>
  </si>
  <si>
    <t>St. James Industrial Estate - Refurbishment and Replacement of Units</t>
  </si>
  <si>
    <t>Terminus Road Land</t>
  </si>
  <si>
    <t>Regeneration</t>
  </si>
  <si>
    <t>Regeneration Total</t>
  </si>
  <si>
    <t>Economic impact study - Novium, CFT &amp; PHG</t>
  </si>
  <si>
    <t>Westgate LC: Decarbonisation</t>
  </si>
  <si>
    <t>Communities Total</t>
  </si>
  <si>
    <t>DFG County Adaptations Manager</t>
  </si>
  <si>
    <t>Discretionary Private Sector Grants and Loans</t>
  </si>
  <si>
    <t>Housing Standards Financial Assistance</t>
  </si>
  <si>
    <t>Rural Housing Fund</t>
  </si>
  <si>
    <t>Freeland Close Redevelopment</t>
  </si>
  <si>
    <t>Community Led Housing</t>
  </si>
  <si>
    <t>Business Support Total</t>
  </si>
  <si>
    <t>Planning Policy Total</t>
  </si>
  <si>
    <t>CIL - College Lane/Spitalfield Road Junction inprovement (Project IBP 840)</t>
  </si>
  <si>
    <t>CIL - Extension to Southbourne GP Surgery (Project 726)</t>
  </si>
  <si>
    <t>CIL - 3G Sports Pitch, Southern Gateway (Project 844)</t>
  </si>
  <si>
    <t>CIL - School access improvements - Chichester (project 657)</t>
  </si>
  <si>
    <t>CIL - School access improvements - Bourne (project 660)</t>
  </si>
  <si>
    <t>CIL - School places E-W Chichester (project 330)</t>
  </si>
  <si>
    <t>CIL - School places Bourne's  (project 331)</t>
  </si>
  <si>
    <t>CIL - School places Manhood Peninsula (project 332)</t>
  </si>
  <si>
    <t>CIL - Sustainable transport corridor - city centre to Portfield (project 656)</t>
  </si>
  <si>
    <t>CIL - Sustainable transport corridor - city centre to Westhampnett (project 353)</t>
  </si>
  <si>
    <t>CIL - Bus Lane along A259 approaching Bognor Rd Roundabout (IBP/354)</t>
  </si>
  <si>
    <t>CIL - Southern Gateway Health Hub - IBP/773</t>
  </si>
  <si>
    <t>CIL - Coast Protection - Selsey East Beach - raising of the sea wall (IBP/287)</t>
  </si>
  <si>
    <t>CIL - School access improvements - Manhood (project 659)</t>
  </si>
  <si>
    <t>CIL - A286 Birdham/B2201 (Selsey Road Roundabout) Junction Improvement (project 349)</t>
  </si>
  <si>
    <t>CIL - Rebuilding and expansion of Westhampnett Waste Transfer Station/Household Waste Recycling Sit. (Project IBP/710)</t>
  </si>
  <si>
    <t>CIL - Southern Gateway provision of bus/rail interchange &amp; improvements to traffic &amp; pedestrian circulation. (Project IBP/206)</t>
  </si>
  <si>
    <t>CIL - Southern Gateway public realm with new city square. (IBP/775)</t>
  </si>
  <si>
    <t>Beach Management Plan Works (Selsey, Bracklesham and East Wittering)</t>
  </si>
  <si>
    <t>Contract Services (CCS)</t>
  </si>
  <si>
    <t>Contract Services (CCS) Total</t>
  </si>
  <si>
    <t>PROGRAMME OF CAPITAL PROJECTS TOTAL</t>
  </si>
  <si>
    <t>Asset Replacement Programme</t>
  </si>
  <si>
    <t>Asset Replacement Programme Total</t>
  </si>
  <si>
    <t>TOTAL CAPITAL SPEND</t>
  </si>
  <si>
    <t>New Homes Bonus Grants Reserve</t>
  </si>
  <si>
    <t xml:space="preserve">An analysis and explanation of the major budget movements is also included in the pages that follow the Budget Summary Statement. </t>
  </si>
  <si>
    <t>Premises</t>
  </si>
  <si>
    <t>Transport</t>
  </si>
  <si>
    <t>Supplies and Services</t>
  </si>
  <si>
    <t>Third Party Payments</t>
  </si>
  <si>
    <t>Homelessness Prevention</t>
  </si>
  <si>
    <t>Transfer Payments</t>
  </si>
  <si>
    <t>Other Earmarked Reserves</t>
  </si>
  <si>
    <t>The Government have confirmed that they will continue with the requirement for any “excessive” Council Tax increases to be determined by local referendum.  They have established that the threshold for Chichester before triggering a referendum is the higher of either 2.99% or £5.</t>
  </si>
  <si>
    <t>Services Grant</t>
  </si>
  <si>
    <t>Council Tax Annexe Discount Grant</t>
  </si>
  <si>
    <t>Salary Budget Adjustments</t>
  </si>
  <si>
    <t>Added £500 here for 23-24 rather than local partnerships, for S0105/02L01 as S0105 is suspended</t>
  </si>
  <si>
    <t xml:space="preserve">2027/28       £    </t>
  </si>
  <si>
    <t>Bourne LC - New Boiler Plant</t>
  </si>
  <si>
    <t>Bourne LC - Carpets</t>
  </si>
  <si>
    <t>Novium - Lighting replacement</t>
  </si>
  <si>
    <t>Novium - New Boiler Plant</t>
  </si>
  <si>
    <t>Westgate LC - Chariot Room Refurb - village change</t>
  </si>
  <si>
    <t>Westgate LC - Flume Replacement</t>
  </si>
  <si>
    <t>Public conveniences Refurbishment</t>
  </si>
  <si>
    <t>Software Asset Replacement</t>
  </si>
  <si>
    <t>Business Continuity Infrastructure</t>
  </si>
  <si>
    <t>VPN / WIFI</t>
  </si>
  <si>
    <t>Priory Park Brick Pavilion</t>
  </si>
  <si>
    <t>Vehicle Workshop - Roller shutter doors (4 sets)</t>
  </si>
  <si>
    <t>If you have any questions on any of the information included in the Council’s budget spending plans please contact the Financial Services Team on 01243 785166 or email finance@chichester.gov.uk.</t>
  </si>
  <si>
    <t>2027/28           £</t>
  </si>
  <si>
    <t>UK Shared Prosperity Fund</t>
  </si>
  <si>
    <t>EPH - Valuation</t>
  </si>
  <si>
    <t>CIL - Selsey to Witterings cycle route (IBP/362)</t>
  </si>
  <si>
    <t>Fast Charge Mobile Electric Charger</t>
  </si>
  <si>
    <t>UKSPF-Extension of Culture Spark</t>
  </si>
  <si>
    <t>UKSPF-Support to Evening &amp; Night Time Economy</t>
  </si>
  <si>
    <t>UKSPF-Markets &amp; Events</t>
  </si>
  <si>
    <t>UKSPF-Graffiti Removal &amp; Street Cleaning</t>
  </si>
  <si>
    <t>UKSPF-Business Crime Coordinator</t>
  </si>
  <si>
    <t>UKSPF-Business Network Building</t>
  </si>
  <si>
    <t>UKSPF-Campaign to extend the Tourism Season</t>
  </si>
  <si>
    <t>UK Shared Prosperity Fund Total</t>
  </si>
  <si>
    <t>Known cost pressures (as per 5 year financial strategy model)</t>
  </si>
  <si>
    <t>2024-25</t>
  </si>
  <si>
    <t>Cllr Adrian Moss</t>
  </si>
  <si>
    <t>Email: amoss@chichester.gov.uk</t>
  </si>
  <si>
    <t>Cllr Jonathan Brown</t>
  </si>
  <si>
    <t xml:space="preserve">Email: jbrown@chichester.gov.uk </t>
  </si>
  <si>
    <t>Cllr Bill Brisbane</t>
  </si>
  <si>
    <t xml:space="preserve">Email: bbrisbane@chichester.gov.uk </t>
  </si>
  <si>
    <t>Cabinet Member for Planning Services</t>
  </si>
  <si>
    <t>Community and Wellbeing</t>
  </si>
  <si>
    <t>COMMUNITY AND WELLBEING PORTFOLIO</t>
  </si>
  <si>
    <t>Cabinet Member for Community and Wellbeing</t>
  </si>
  <si>
    <t>Cllr Tracie Bangert</t>
  </si>
  <si>
    <t>Email: tbangert@chichester.gov.uk</t>
  </si>
  <si>
    <t>Cllr Harsha Desai</t>
  </si>
  <si>
    <t>Email: hdesai@chichester.gov.uk</t>
  </si>
  <si>
    <t>Growth</t>
  </si>
  <si>
    <t>Finance, Corporate Services and Chichester Contract Services</t>
  </si>
  <si>
    <t>Housing, Revenues and Benefits</t>
  </si>
  <si>
    <t>HOUSING, REVENUE AND BENEFITS PORTFOLIO</t>
  </si>
  <si>
    <t>Cabinet Member for Housing, Revenue and Benefits</t>
  </si>
  <si>
    <t>Tel: 07595499122</t>
  </si>
  <si>
    <t xml:space="preserve">Tel: 07836273501 </t>
  </si>
  <si>
    <t xml:space="preserve">Tel: 07890595450 </t>
  </si>
  <si>
    <t>Tel: 07860236505</t>
  </si>
  <si>
    <t>Tel: 01243 375782</t>
  </si>
  <si>
    <t>Licensing and Events</t>
  </si>
  <si>
    <t>Cabinet Member for Finance, Corporate Services and
Chichester Contract Services</t>
  </si>
  <si>
    <t>Cllr Mr Mark Chilton</t>
  </si>
  <si>
    <t xml:space="preserve">Email: mchilton@chichester.gov.uk </t>
  </si>
  <si>
    <t xml:space="preserve">Tel: 07836589342 </t>
  </si>
  <si>
    <t>Expenditure</t>
  </si>
  <si>
    <t>Net Budget</t>
  </si>
  <si>
    <t>Capital Expenditure charged in year to Earmarked Reserves</t>
  </si>
  <si>
    <t>FINANCE, CORPORATE SERVICES AND CHICHESTER CONTRACT SERVICES PORTFOLIO</t>
  </si>
  <si>
    <t>Budget 2024-25</t>
  </si>
  <si>
    <t>Statutory provision for the financing of capital investment - minimum revenue provision</t>
  </si>
  <si>
    <t>Asset Replacement Reserve</t>
  </si>
  <si>
    <t>Capital Projects Reserve</t>
  </si>
  <si>
    <t>Other items to be included for determining the General Fund movement</t>
  </si>
  <si>
    <t>Capital/Project Expenditure charged in year to the General Fund Balance</t>
  </si>
  <si>
    <t>2028/29         £</t>
  </si>
  <si>
    <t>Westgate LC - Chariot Room Refurb - health suite</t>
  </si>
  <si>
    <t>Back Lane Petworth- Public Conveniences</t>
  </si>
  <si>
    <t>S Harting Public Convenience</t>
  </si>
  <si>
    <t>Tower Street Chichester Public Convenience</t>
  </si>
  <si>
    <t>Oaklands Park - 3G Football Development</t>
  </si>
  <si>
    <t>Sea Access Ramp (Coastal)</t>
  </si>
  <si>
    <t>PM 2.5 + PM10 TEOM Analyser</t>
  </si>
  <si>
    <t>Groyne Beacons</t>
  </si>
  <si>
    <t>Westhampnett Depot - CCTV **</t>
  </si>
  <si>
    <t>Revenue Financing Total</t>
  </si>
  <si>
    <t>Capital Grants Total</t>
  </si>
  <si>
    <t>Other Contributions Total</t>
  </si>
  <si>
    <t>Changing Places - North St Midhurst</t>
  </si>
  <si>
    <t>Changing Places - Selsey Town Council</t>
  </si>
  <si>
    <t>Inward Investment and Growth Strategy</t>
  </si>
  <si>
    <t>Southern Gateway</t>
  </si>
  <si>
    <t>Season of Culture</t>
  </si>
  <si>
    <t>New Homes Bonus Scheme 2021-22</t>
  </si>
  <si>
    <t>Grants Portal 2018-19</t>
  </si>
  <si>
    <t>Grants Portal 2019-20</t>
  </si>
  <si>
    <t>Grants Portal 2021-22</t>
  </si>
  <si>
    <t>Grants Portal 2022-23</t>
  </si>
  <si>
    <t>Grants Portal 2023-24</t>
  </si>
  <si>
    <t>Affordable Housing Grant Fund</t>
  </si>
  <si>
    <t>Homelessness Prevention Fund</t>
  </si>
  <si>
    <t>Local Authority Housing Fund</t>
  </si>
  <si>
    <t>Local Authority Housing Fund (Round 2)</t>
  </si>
  <si>
    <t>22 Freeland Close - Phase 2</t>
  </si>
  <si>
    <t>Revenues &amp; Benefits</t>
  </si>
  <si>
    <t>NWOW - Electronic Document Management</t>
  </si>
  <si>
    <t>EPH - Elec Vehicle Charging Point</t>
  </si>
  <si>
    <t>CIL - Early Years Places, Whitehouse Farm Development (Project IBP 593)</t>
  </si>
  <si>
    <t>CIL CDC Strategic Wildlife Corridors Project 842</t>
  </si>
  <si>
    <t>CIL - IBP/725 Improvements to Tangmere Surgery</t>
  </si>
  <si>
    <t>CIL - IBP/910 Westgate Cycle Route Design</t>
  </si>
  <si>
    <t>Selsey Sea Wall</t>
  </si>
  <si>
    <t>Local Cycling and Walking Infrastructure Plan</t>
  </si>
  <si>
    <t>Closed Cemeteries - Structural Repairs</t>
  </si>
  <si>
    <t>Depot - Vehicle Wash Facility</t>
  </si>
  <si>
    <t>Vehicle Incursion Deterrent Measures</t>
  </si>
  <si>
    <t>Feasibility Work- CCS Depot Accommodation Options</t>
  </si>
  <si>
    <t>UKSPF-Capacity Payment</t>
  </si>
  <si>
    <t>UKSPF-Administration</t>
  </si>
  <si>
    <t>UKSPF-Grants</t>
  </si>
  <si>
    <t>REPF</t>
  </si>
  <si>
    <t>UKSPF - Choose Work</t>
  </si>
  <si>
    <t>UKSPF - Think Futures</t>
  </si>
  <si>
    <t>Midhurst Recovery Fund</t>
  </si>
  <si>
    <t>MRF: Midhurst Town Council &amp; Team</t>
  </si>
  <si>
    <t>MRF: Business Grant Scheme</t>
  </si>
  <si>
    <t>MRF: Retail Training</t>
  </si>
  <si>
    <t>MRF: CDC Tenant Support</t>
  </si>
  <si>
    <t>MRF: Delivery of Event</t>
  </si>
  <si>
    <t>MRF: CDC Comms</t>
  </si>
  <si>
    <t>MRF: Shoring Up Buildings</t>
  </si>
  <si>
    <t>Midhurst Recovery Fund Total</t>
  </si>
  <si>
    <t>Income budget decreases</t>
  </si>
  <si>
    <t>Known income (as per 5 year financial strategy model)</t>
  </si>
  <si>
    <t xml:space="preserve">Net transfer to(+) or from(-) reserves </t>
  </si>
  <si>
    <t>EPH - Generator</t>
  </si>
  <si>
    <t>The detailed budget preparation allows for some variations between budget centres which, when aggregated for the whole of the General Fund, have a neutral effect.  These adjustments include approved virements between or within service budgets.  The detailed estimates also include some minor movements requested by budget managers, which have no significant impact on the overall level of service provision.</t>
  </si>
  <si>
    <t>Funding Guarantee Grant</t>
  </si>
  <si>
    <t>New Homes Bonus Grant</t>
  </si>
  <si>
    <t>General Fund Reserve - Budget Surplus(+) / Budget Deficit(-)</t>
  </si>
  <si>
    <t>Increase £</t>
  </si>
  <si>
    <t>Westhampnett Depot</t>
  </si>
  <si>
    <t>2025-26</t>
  </si>
  <si>
    <t>Capital and Projects Programme 2025-26</t>
  </si>
  <si>
    <t>Asset Replacement Project Programme 2025-26</t>
  </si>
  <si>
    <t>Budget Summary Statement 2025-26</t>
  </si>
  <si>
    <t>Budget 2025-26</t>
  </si>
  <si>
    <t>Revenue Support Grant</t>
  </si>
  <si>
    <t>Funding Floor Grant</t>
  </si>
  <si>
    <t>Extended Producer Responsibilty for Packaging Grant</t>
  </si>
  <si>
    <t>This document contains details of the Council’s revenue and capital budget spending plans for the financial year 2025-26.  The spending plans are formulated in accordance with the financial principles of the Financial Strategy as adopted by Council that results in a robust financial estimate of the resources needed to deliver Council Services in 2025-26.</t>
  </si>
  <si>
    <r>
      <t>The detailed revenue budget builds upon the work undertaken for the Financial Strategy, which was considered by the Cabinet and by the Council at their meetings in November</t>
    </r>
    <r>
      <rPr>
        <sz val="10"/>
        <color rgb="FFFF0000"/>
        <rFont val="Arial"/>
        <family val="2"/>
      </rPr>
      <t xml:space="preserve"> </t>
    </r>
    <r>
      <rPr>
        <sz val="10"/>
        <rFont val="Arial"/>
        <family val="2"/>
      </rPr>
      <t>2024.</t>
    </r>
  </si>
  <si>
    <t>The revenue budget for 2025-26 is shown in the Budget Summary Statement.  This summary provides the net cost of each Cabinet portfolio and also shows the calculation of the budget requirement, the council tax requirement, and also the proposed Band D council tax charge for 2025-26.</t>
  </si>
  <si>
    <t xml:space="preserve">  2025-26</t>
  </si>
  <si>
    <t xml:space="preserve"> 2025-26</t>
  </si>
  <si>
    <t>Capital and Projects Programme 2024/25 to 2029/30</t>
  </si>
  <si>
    <t>2026/27           £</t>
  </si>
  <si>
    <t>2029/30         £</t>
  </si>
  <si>
    <t>Total                      £</t>
  </si>
  <si>
    <t>Capital Projects Fund / General Revenue Reserves</t>
  </si>
  <si>
    <t>Grants and Contributions Reserve</t>
  </si>
  <si>
    <t>Environment Agency coastal grants</t>
  </si>
  <si>
    <t xml:space="preserve">Other Contributions </t>
  </si>
  <si>
    <t>Chichester Pavements **</t>
  </si>
  <si>
    <t>Vehicle Incursion Deterents - Height Barriers</t>
  </si>
  <si>
    <t>Plot 15-16 Terminus Road</t>
  </si>
  <si>
    <t>Regeneration Strategy - Chichester City</t>
  </si>
  <si>
    <t>Petworth Leisure Facilities</t>
  </si>
  <si>
    <t>Swimming Pool Support Fund</t>
  </si>
  <si>
    <t>Westgate LC: Procurement Strategy &amp; Exercise</t>
  </si>
  <si>
    <t>Saxon Gold and Garnet Mount</t>
  </si>
  <si>
    <t>Grants Portal 2024-25</t>
  </si>
  <si>
    <t>Grants Portal 2025-29 Allocation</t>
  </si>
  <si>
    <t>Acquisition Partnership Proposal with Hyde Housing</t>
  </si>
  <si>
    <t>Housing Software Review</t>
  </si>
  <si>
    <t>Revenues &amp; Benefits Total</t>
  </si>
  <si>
    <t>Recording Microphones</t>
  </si>
  <si>
    <t>CDC Local Plan</t>
  </si>
  <si>
    <t>Planning Validation Software Pilot</t>
  </si>
  <si>
    <t>Development Management Total</t>
  </si>
  <si>
    <t>CIL - (Proposed new project) Chichester City centre public realm improvements (North and East Street) IBP/1361</t>
  </si>
  <si>
    <t xml:space="preserve">CIL -  (Proposed new project)  Cathedral GP surgery extension to support housing growth IBP/1364 </t>
  </si>
  <si>
    <t>CIL -  (Proposed new project) Loxwood extension / site re-work to support north of district housing growth IBP/1366</t>
  </si>
  <si>
    <t>CIL - (Proposed new project) Bosham replacement GP premises to support west of district housing growth IBP/1367</t>
  </si>
  <si>
    <t>CIL - (Proposed new project) Provision of three new 26 tonne refuse collection vehicles and the acquisition of associated additional depot space to support service growth (subject to further detail and evaluation) IBP/1354</t>
  </si>
  <si>
    <t>CIL - (Proposed new project) Installation of ANPR cameras at thirteen locations in and around Chichester (subject to further detail and evaluation) IBP/1360</t>
  </si>
  <si>
    <t>Community Infrastructure Levy Total</t>
  </si>
  <si>
    <t>Seagrove Lane Wall **</t>
  </si>
  <si>
    <t>Selsey Coastal Flood &amp; Erosion</t>
  </si>
  <si>
    <t>Closed Cemeteries - Urgent Repairs **</t>
  </si>
  <si>
    <t>Depot - Weekly Food Waste Collections</t>
  </si>
  <si>
    <t>Additional Trade Food Waste Collection Vehicle (Subject to Council approval) **</t>
  </si>
  <si>
    <t>Westhampnett Depot Site Enhancements **</t>
  </si>
  <si>
    <t>UKSPF- Public Realms Improvements</t>
  </si>
  <si>
    <t>Asset Replacement Programme 2024/25 to 2029/30</t>
  </si>
  <si>
    <t>Grange LC - F&amp;F: Hall</t>
  </si>
  <si>
    <t>Grange LC - F&amp;F: WC Cubicles</t>
  </si>
  <si>
    <t>Grange LC - F&amp;F:Shower Cubicles</t>
  </si>
  <si>
    <t>Grange LC - F&amp;F:Vanity Units</t>
  </si>
  <si>
    <t>Grange LC - F&amp;F:Lockers</t>
  </si>
  <si>
    <t>Concrete Cleaning, including redecoration</t>
  </si>
  <si>
    <t xml:space="preserve"> Vehicle Perimeter Barriers</t>
  </si>
  <si>
    <t>Structural Replacement</t>
  </si>
  <si>
    <t>Westward House - Kitchen &amp; Bathroom replacement</t>
  </si>
  <si>
    <t>EPH - Heating &amp; Ventilation</t>
  </si>
  <si>
    <t>EPH Toilet Replacement/Refurbishment</t>
  </si>
  <si>
    <t>EPH - Kitchen's</t>
  </si>
  <si>
    <t>EPH - Water Pump Replacement</t>
  </si>
  <si>
    <t>AQ Monitoring Station (Stockbridge)</t>
  </si>
  <si>
    <t>Sound Level Meter</t>
  </si>
  <si>
    <t>AQ Monitoring Station (Westhampnett)</t>
  </si>
  <si>
    <t>Playground Replacement - Amphitheatre</t>
  </si>
  <si>
    <t>Closed Cemeteries - Urgent Repairs**</t>
  </si>
  <si>
    <t>Westhampnett Depot - Refurbishment - GAS fired boiler</t>
  </si>
  <si>
    <t>Westhampnett Depot - Fire Detection System</t>
  </si>
  <si>
    <t>Playground Replacement - Oaklands</t>
  </si>
  <si>
    <t>Playground Replacement - Sherborne</t>
  </si>
  <si>
    <t>Playground Replacement - Whyke Oval</t>
  </si>
  <si>
    <t>Playground Replacement - Priory Park</t>
  </si>
  <si>
    <t>Playground Replacement - Florence Park</t>
  </si>
  <si>
    <r>
      <t>·</t>
    </r>
    <r>
      <rPr>
        <sz val="7"/>
        <rFont val="Times New Roman"/>
        <family val="1"/>
      </rPr>
      <t xml:space="preserve">       </t>
    </r>
    <r>
      <rPr>
        <sz val="10"/>
        <rFont val="Arial"/>
        <family val="2"/>
      </rPr>
      <t>£2.5m for the Asset Replacement Programme;</t>
    </r>
  </si>
  <si>
    <r>
      <t>·</t>
    </r>
    <r>
      <rPr>
        <sz val="7"/>
        <rFont val="Times New Roman"/>
        <family val="1"/>
      </rPr>
      <t xml:space="preserve">       </t>
    </r>
    <r>
      <rPr>
        <sz val="10"/>
        <rFont val="Arial"/>
        <family val="2"/>
      </rPr>
      <t>£4m for various housing grants including Disabled Facilities Grants, and grants provided by the Environment Agency;</t>
    </r>
  </si>
  <si>
    <r>
      <t>·</t>
    </r>
    <r>
      <rPr>
        <sz val="7"/>
        <rFont val="Times New Roman"/>
        <family val="1"/>
      </rPr>
      <t xml:space="preserve">       </t>
    </r>
    <r>
      <rPr>
        <sz val="10"/>
        <rFont val="Arial"/>
        <family val="2"/>
      </rPr>
      <t>£2.5m for the acquisition partnership proposal with Hyde</t>
    </r>
  </si>
  <si>
    <r>
      <t>·</t>
    </r>
    <r>
      <rPr>
        <sz val="7"/>
        <rFont val="Times New Roman"/>
        <family val="1"/>
      </rPr>
      <t xml:space="preserve">       </t>
    </r>
    <r>
      <rPr>
        <sz val="10"/>
        <rFont val="Arial"/>
        <family val="2"/>
      </rPr>
      <t>£3.3m for Westhampnett Depot Site Enhancements;</t>
    </r>
  </si>
  <si>
    <t>Cllr Oona Hickson</t>
  </si>
  <si>
    <t>Cllr John Cross</t>
  </si>
  <si>
    <t>Tel: 01243 379964</t>
  </si>
  <si>
    <t>Email: ohickson@chichester.gov.uk</t>
  </si>
  <si>
    <t>Tel: 07592 307027</t>
  </si>
  <si>
    <t>Email: jcross@chichester.gov.uk</t>
  </si>
  <si>
    <t>For 2025-26, Chichester District Council is proposing to set a council tax charge of £192.06, an increase of £5.58 on the charge for 2024-25. This equates to a 2.99% increase, or 10 pence per week.</t>
  </si>
  <si>
    <r>
      <t>Budget Spending Plans 2025-26</t>
    </r>
    <r>
      <rPr>
        <sz val="12"/>
        <color theme="1"/>
        <rFont val="Arial"/>
        <family val="2"/>
      </rPr>
      <t xml:space="preserve"> </t>
    </r>
  </si>
  <si>
    <t>Base Budget 2024-25</t>
  </si>
  <si>
    <t>1.   Staff pay award 2025-26</t>
  </si>
  <si>
    <t>2.   National Insurance Increase 2025-26</t>
  </si>
  <si>
    <t xml:space="preserve">3.   Staff Growth 2025-26 </t>
  </si>
  <si>
    <t>4.   Staff pay award 2024-25</t>
  </si>
  <si>
    <t>5.   Provision of Bed and Breakfast</t>
  </si>
  <si>
    <t>6.   National Non-Domestic Rates (NNDR)</t>
  </si>
  <si>
    <t>7.   Hydrogenated Vegetable Oil for vehicle fuel</t>
  </si>
  <si>
    <t>8.   Rent Rebates (Net)</t>
  </si>
  <si>
    <t>9.   Homeless prevention post</t>
  </si>
  <si>
    <t>10. Domestic Waste vehicle hire</t>
  </si>
  <si>
    <t>Expenditure budget decreases</t>
  </si>
  <si>
    <t>33. Grants and Concessions increase</t>
  </si>
  <si>
    <t>34  Asset Replacement Programme increase</t>
  </si>
  <si>
    <t>36. Supporting you</t>
  </si>
  <si>
    <t>1.</t>
  </si>
  <si>
    <t>Staff Pay award 2025-26 (a budget increase of £1,040,300)</t>
  </si>
  <si>
    <t>An estimated pay award of 4% has been provided for in the budget for 2025-26.</t>
  </si>
  <si>
    <t>2.</t>
  </si>
  <si>
    <t>National Insurance Increase 2025-26 (a budget increase of £544,900)</t>
  </si>
  <si>
    <t>3.</t>
  </si>
  <si>
    <t>Staffing posts approved growth (a budget increase of £202,800)</t>
  </si>
  <si>
    <t xml:space="preserve">Approved growth of the following; </t>
  </si>
  <si>
    <t>4.</t>
  </si>
  <si>
    <t>Staff Pay award 2024-25 (a budget decrease of £581,500)</t>
  </si>
  <si>
    <t>The 2024-25 base budget assumed a 6.5% pay award at a cost of £1,615,600 for the majority of the council staff. However, the actual pay award for 2024-25 agreed by the national employers was for a set amount of £1,290 per pay grade point up to £50,000 then 2.5% thereafter. The saving of £581,500 has been removed from the budget for 2025-26.</t>
  </si>
  <si>
    <t>5.</t>
  </si>
  <si>
    <t>6.</t>
  </si>
  <si>
    <t>7.</t>
  </si>
  <si>
    <t>8.</t>
  </si>
  <si>
    <t>Rent Rebates (Net) (a budget increase of £52,000)</t>
  </si>
  <si>
    <t>The increase is attributable to increased temporary accommodation placements.</t>
  </si>
  <si>
    <t>9.</t>
  </si>
  <si>
    <t>Homeless prevention post (a budget increase of £50,000)</t>
  </si>
  <si>
    <t>10.</t>
  </si>
  <si>
    <t>Domestic Waste Vehicle Hire (a budget increase of £50,000)</t>
  </si>
  <si>
    <t>Expenditure Budget Decreases</t>
  </si>
  <si>
    <t>11.</t>
  </si>
  <si>
    <t>Inflation contingency (a budget decrease of £202,600)</t>
  </si>
  <si>
    <t>In the base budget for 2023-24, the Council introduced a 1% inflation contingency of £83,600 for general inflation items that is held centrally to protect council services from potential inflationary shocks. For 2024-25, this budget was increased by £119,000 to £202,600 to represent a 2.7% contingency against this ongoing risk. As inflation levels have reduced this contingency is no longer required.</t>
  </si>
  <si>
    <t>12.</t>
  </si>
  <si>
    <t>Vehicle Fuel prices (a budget decrease of £160,000)</t>
  </si>
  <si>
    <t>13.</t>
  </si>
  <si>
    <t>Removal of Revenue budget funded Capital Expenditure (a budget decrease of £143,300)</t>
  </si>
  <si>
    <t>14.</t>
  </si>
  <si>
    <t>Rent Allowances ( Net) (a budget decrease of £129,600)</t>
  </si>
  <si>
    <t>Income Budget Decrease</t>
  </si>
  <si>
    <t>15.</t>
  </si>
  <si>
    <t>Property Rental income contingency (a budget increase of £219,600)</t>
  </si>
  <si>
    <t>16.</t>
  </si>
  <si>
    <t>Estates Rental income (a decrease in income £218,300)</t>
  </si>
  <si>
    <t>17.</t>
  </si>
  <si>
    <t>Building Control income (a decrease in income £88,700)</t>
  </si>
  <si>
    <t>Bed and Breakfast income (increase in income £288,700)</t>
  </si>
  <si>
    <t>19.</t>
  </si>
  <si>
    <t>Homeless Hostel rental income (increase in income £103,200)</t>
  </si>
  <si>
    <t>20.</t>
  </si>
  <si>
    <t>Civil Parking Enforcement Income (increase in income £86,200)</t>
  </si>
  <si>
    <t xml:space="preserve">The number of Penalty Charge Notices being issued in the off street carparks and payment recovery has increased as a result of a number of service efficiencies. </t>
  </si>
  <si>
    <t>21.</t>
  </si>
  <si>
    <t>Court cost income (increase in income £67,000)</t>
  </si>
  <si>
    <t>22.</t>
  </si>
  <si>
    <t>Estates Service charge income (increase in income £52,600)</t>
  </si>
  <si>
    <t>It is anticipated the service charge income will increase as new tenants take occupation of previously vacant units.</t>
  </si>
  <si>
    <t>Electricity and Gas (a budget decrease of £248,500)</t>
  </si>
  <si>
    <t>A 22.7% reduction in utility prices has been negotiated with the council's energy suppliers.</t>
  </si>
  <si>
    <t>Known Cost Pressures (as per 5 year financial strategy model)</t>
  </si>
  <si>
    <t>Depot Site expansion (a budget increase of £220,000)</t>
  </si>
  <si>
    <t>25.</t>
  </si>
  <si>
    <t>Planning Application income (a decrease in income £130,100)</t>
  </si>
  <si>
    <t>During 2024-25 the Council has experienced a reduction in planning fee income, and it is anticipated that this fee income will remain at a similar level into 2025-26.</t>
  </si>
  <si>
    <t>26.</t>
  </si>
  <si>
    <t>Insurance Premium (a budget increase £86,900)</t>
  </si>
  <si>
    <t>27.</t>
  </si>
  <si>
    <t>Car Park income (increase in income £475,500)</t>
  </si>
  <si>
    <t>28.</t>
  </si>
  <si>
    <t>Trade waste service expansion (Net) (increase in income £173,000)</t>
  </si>
  <si>
    <t>29.</t>
  </si>
  <si>
    <t>30.</t>
  </si>
  <si>
    <t>Extended Producer Responsibility for Packaging Grant (Transfer to reserve £2,000,000)</t>
  </si>
  <si>
    <t>31.</t>
  </si>
  <si>
    <t>Business Rate Equalisation Reserve (a decrease in income £445,600)</t>
  </si>
  <si>
    <t>32.</t>
  </si>
  <si>
    <t>Investment interest (decrease in income £298,800)</t>
  </si>
  <si>
    <t>In recent years the Council has enjoyed increased interest returns on its investments as interest rates have increased. Interest rates have dropped during 2024-25 and is anticipated that further reductions will occur during 2025-26. As a consequence the budget for investment interest that supports the revenue budget has been reduced by £298,000.</t>
  </si>
  <si>
    <t>33.</t>
  </si>
  <si>
    <t>Grant and Concessions Reserve (increase in budget £189,300)</t>
  </si>
  <si>
    <t>34.</t>
  </si>
  <si>
    <t>Asset Replacement Programme (increase in budget £98,500)</t>
  </si>
  <si>
    <t>35.</t>
  </si>
  <si>
    <t>36.</t>
  </si>
  <si>
    <t>Funding of Supporting You (increase in income £121,400)</t>
  </si>
  <si>
    <t xml:space="preserve">The base budget for 2024-25 provided for the full annual cost of the Supporting You Service. The reserve funding £121,400 still remains from the sum set aside when the service was initially set up and will be credited to the revenue budget for 2025-26, this provides funding for the service for 7 months of the year. The remaining 5 months funding required to provide the service to March 2026 remains in the base budget at £83,000. Ongoing support for this service area will be reviewed as part of the 2026-27 budget process. </t>
  </si>
  <si>
    <t>37.</t>
  </si>
  <si>
    <t xml:space="preserve">Budget Requirement 2025-26 </t>
  </si>
  <si>
    <t>11. Removal of inflation contingency</t>
  </si>
  <si>
    <t>12. Vehicle fuel</t>
  </si>
  <si>
    <t>13. Removal of revenue budget funded capital expenditure</t>
  </si>
  <si>
    <t>14. Rent Allowances (Net)</t>
  </si>
  <si>
    <t>37. Transfer to and from the General Fund Reserve</t>
  </si>
  <si>
    <t>35. Local Plan</t>
  </si>
  <si>
    <t>15. Investment Interest</t>
  </si>
  <si>
    <t xml:space="preserve">16. Property Rental income contingency </t>
  </si>
  <si>
    <t>17. Estates Rental income</t>
  </si>
  <si>
    <t>18. Building Control income</t>
  </si>
  <si>
    <t>19. Bed and Breakfast income</t>
  </si>
  <si>
    <t>20. Homeless Hostel rental income</t>
  </si>
  <si>
    <t>21. Civil Parking Enforcement income</t>
  </si>
  <si>
    <t>22. Court cost income</t>
  </si>
  <si>
    <t>23. Estates Service charge income</t>
  </si>
  <si>
    <t>24. Electricity and Gas</t>
  </si>
  <si>
    <t>25. Depot site expansion</t>
  </si>
  <si>
    <t>26. Planning application income</t>
  </si>
  <si>
    <t>27. Insurance premium</t>
  </si>
  <si>
    <t>28. Car park income and inflation</t>
  </si>
  <si>
    <t>29. Trade waste service expansion (Net)</t>
  </si>
  <si>
    <t>30. Growth &amp; sustainability officer removal of operational budget 2024-25</t>
  </si>
  <si>
    <t>31. Extended Producer Responsibility for Packaging Grant</t>
  </si>
  <si>
    <t>32. Business Rate Equalisation Reserve</t>
  </si>
  <si>
    <t>REGENERATION AND PROPERTY PORTFOLIO</t>
  </si>
  <si>
    <t>ENVIRONMENTAL STRATEGY PORTFOLIO</t>
  </si>
  <si>
    <t>Deputy Leader and Cabinet Member for Environmental Strategy</t>
  </si>
  <si>
    <t>GROWTH, ECONOMIC DEVELOPMENT, COMMUNICATION, LICENSING AND EVENTS PORTFOLIO</t>
  </si>
  <si>
    <t xml:space="preserve">Cabinet Member for Growth, Economic Development, Communication, Licensing and Events  </t>
  </si>
  <si>
    <t>Cabinet Member for Culture, Sport and Place</t>
  </si>
  <si>
    <t>Regeneration and Property</t>
  </si>
  <si>
    <r>
      <t xml:space="preserve">Provision of Bed and Breakfast (a budget increase of </t>
    </r>
    <r>
      <rPr>
        <u/>
        <sz val="10"/>
        <rFont val="Arial"/>
        <family val="2"/>
      </rPr>
      <t>£100,000</t>
    </r>
    <r>
      <rPr>
        <u/>
        <sz val="10"/>
        <color theme="1"/>
        <rFont val="Arial"/>
        <family val="2"/>
      </rPr>
      <t>)</t>
    </r>
  </si>
  <si>
    <t>CULTURE, SPORT AND PLACE PORTFOLIO</t>
  </si>
  <si>
    <t xml:space="preserve">Culture and Sport </t>
  </si>
  <si>
    <t>Growth, Economic Development, Communication, Licensing and Events</t>
  </si>
  <si>
    <t>Local Plan (a budget increase £50,000)</t>
  </si>
  <si>
    <t>Contribution to the asset replacement reserve have been increased for the following: 
- Additional Trade Food Waste collection vehicle - £13,500 agreed by Cabinet January 2025
- Westhampnett site enhancements - £65,000 agreed by Cabinet in January 2025
- Upkeep of closed cemeteries - £20,000 subject to Cabinet approval in February 2025.</t>
  </si>
  <si>
    <t>• New Regeneration &amp; Growth manager post £85,700 
• Contract Services Operations manager and Vehicle Technician £53,500 recruited earlier than roll-out of  kerbside food waste service
• New Gypsy Traveller Liaison Officer post £48,900 
• Landscape Officer permanent funding £40,200 
• Contract Services posts market upgrades £30,800 
• Building Control posts increased market premium £22,400 
• Contract Services non-manual staff harmonisation £20,600 
• Additional market premium for Legal Services Divisional Manager post £10,900 
• Removal of temporary funded graduate post -£20,700
• Change to Disabled Facilities Grant officer funding 50% non-base -£25,100
• Landlord accreditation post removed following cessation of service -£64,400</t>
  </si>
  <si>
    <t>Growth approved by SLT to meet the budget requirement forecasted in current revenue monitoring. Anticipated overspend on the provision of bed and breakfast is being offset by additional Homelessness Prevention Grant received in 2025-26 of £214,000.</t>
  </si>
  <si>
    <r>
      <t xml:space="preserve">National Non Domestic Rates (NNDR) (a budget increase of </t>
    </r>
    <r>
      <rPr>
        <u/>
        <sz val="10"/>
        <rFont val="Arial"/>
        <family val="2"/>
      </rPr>
      <t>£74,800</t>
    </r>
    <r>
      <rPr>
        <u/>
        <sz val="10"/>
        <color theme="1"/>
        <rFont val="Arial"/>
        <family val="2"/>
      </rPr>
      <t>)</t>
    </r>
  </si>
  <si>
    <t>NNDR revaluations and an increase in the standard business rate multiplier has resulted in a higher NNDR liability in 2025-26. The largest variations relate to the Council's car parks, St.James Inductrial Estate and a vacant plot in Terminus Road.</t>
  </si>
  <si>
    <t>Hydrogenated Vegetable Oil (HVO) for vehicle fuel (a budget increase of £81,400)</t>
  </si>
  <si>
    <t>£50,000 from the Homeless Prevention Grant is required to fund a potential new post subject to a business case being developed.</t>
  </si>
  <si>
    <t>Resilience of the fleet due to different reasons continues to be disappointing, along with housing growth pressures which has led to the ongoing necessity to hire vehicles to provide the full service. Work with vehicle suppliers and planned vehicle maintenance team recruitment will help address these issues moving forward.</t>
  </si>
  <si>
    <t>The budgeted tanker price for fuel was overestimated for 2024-25. Now that fuel prices have stabilised and based on the average consumption this budget has beeen reduced by £160,000.</t>
  </si>
  <si>
    <t>The base budget for 2024-25 included funding for the following capital projects: 
 - Westgate Leisure - procurement strategy and exercise £95,000
 - Housing Document System - £23,000
 - CCTV System at the CCS depot - £25,000.</t>
  </si>
  <si>
    <t xml:space="preserve">A reduction in net cost is anticipated due to an increase in the expected subsidy payable from the Government for Rent Allowances and a 15% reduction in caseload as claimants transfer to Universal Credit.  </t>
  </si>
  <si>
    <t>The introduction of this new budget is to reflect the ongoing uncertainty in the commercial property markets seen over recent years. The budget estimate is based upon an average of the preceding 3 years deficit and apply that as a contingency for the current year, and is proposed to be a recurring budget. As we move away from periods of uncertainty the contingency should reduce, notwithstanding any unanticipated volatility within the various property sectors.</t>
  </si>
  <si>
    <t>An allowance has been made for a void period for a large unit following the tenant going into administration.</t>
  </si>
  <si>
    <t>The chargeable Building Control service is required by regulation to breakeven. The budget has been prepared in accordance to the guidance provided by CIPFA on the interpretation of the Building (Local Authority Charges) Regulations 2010.  This has resulted in adjustment being required to the expenditure elements of the budget to represent the delivery of the business and also the need to adjust the income budget accordingly.  A reduction in income budget is also appropriate to reflect the downturn in service demand experienced during 2024-25.</t>
  </si>
  <si>
    <t xml:space="preserve">The budget for the recovery of the cost of providing bed and breakfast accomdation has been increased to agree to the current levels of income received via the housing benefit mechanism. </t>
  </si>
  <si>
    <t xml:space="preserve">For budgeting purposes the hostel occupancy rates have previously been set at 90%, however, from monitoring taken place during 2024-25 the occupancy rates are now at 95%. This is a positive sign due to the improvements that have taken place to decrease the time it takes to turn around a property for re-let. making more units available to support those in need of temporary homeless accommodation. </t>
  </si>
  <si>
    <t xml:space="preserve">The value of costs the Council is able recover via court liability orders has increased due to the volume of outstanding Council Tax and NNDR debt that is referred to the court system for recovery. </t>
  </si>
  <si>
    <t>A new budget to support the increased operational revenue costs associated with working across three sites to accommodate the introduction of food waste fleet and staff to the current depot.</t>
  </si>
  <si>
    <t>The additional cost of insurance is mainly due to the property insurance element where property has increased in value, the employer liability element due to increased staff salaries, an overall increase in the number of claims made, and a new cyber insurance cover costing more than had been estimated.</t>
  </si>
  <si>
    <t>Increase in budget as a result of the anticipated ongoing increase in income within the car parks as a result of increased volume of £450,000, and tariff inflation increases of £125,500. The budget for collection costs has been also increased by £100,000 due the increased number of payment transactions leaving a net budget increase of £475,500.</t>
  </si>
  <si>
    <t>Trade waste business remains strong. Surplus capacity within the trade waste service has enabled additional business to be generated in 2024-25 of £143,000 which has been built into the 2025-26 budget. An additional £30,000 (net) has been added to the budget for anticipated new customers during 2025-26.</t>
  </si>
  <si>
    <t xml:space="preserve">The non-recuring budget provided in the base budget for 2024-25 has been removed from the base budget as this will be funded by the UK Shared Prosperity Fund in 2025-26. </t>
  </si>
  <si>
    <t xml:space="preserve">The Council has received notification that it will receive a grant of £2,000,000 under the Extended Producer Responsibility for Packaging Scheme. This grant will be transferred to a reserve and drawn down to fund relevant expenditure in due course, subject to future reports to Cabinet and Council approval as required. </t>
  </si>
  <si>
    <t xml:space="preserve">The 2024-25 budget included £446,000 contribution from the Business Rate Equalisation Reserve relating to the spreading of collection fund deficits occurred during the pandemic. This final contribution was omitted from the budget in earlier years and has now been removed from the base budget for 2025-26. </t>
  </si>
  <si>
    <t xml:space="preserve">The annual budget for the Grants and Contributions Panel in 2024-25 of £175,000 has been increased by £189,300 to £364,300 for 2025-26. This additional funding will be used to support a potential new Community Assets grants programme, allocated by the Grants and Concession Panel.   </t>
  </si>
  <si>
    <t>The 5 year financial strategy model included an increased contribution of £50,000 per annum to the local plan reserve. The annual contribution will now stand at £250,000.</t>
  </si>
  <si>
    <t>REGENERATION &amp; PROPERTY</t>
  </si>
  <si>
    <t>Property</t>
  </si>
  <si>
    <t>REGENERATION &amp; PROPERTY TOTAL</t>
  </si>
  <si>
    <t>ENVIRONMENTAL STRATEGY</t>
  </si>
  <si>
    <t>ENVIRONMENTAL STRATEGY TOTAL</t>
  </si>
  <si>
    <t>COMMUNITY &amp; WELLBEING</t>
  </si>
  <si>
    <t>COMMUNITY &amp; WELLBEING TOTAL</t>
  </si>
  <si>
    <t>GROWTH, ECONOMIC DEVELOPMENT, COMMUNICATION, LICENSING &amp; EVENTS</t>
  </si>
  <si>
    <t>GROWTH, ECONOMIC DEVELOPMENT, COMMUNICATION, LICENSING &amp; EVENTS TOTAL</t>
  </si>
  <si>
    <t>HOUSING, REVENUE &amp; BENEFITS</t>
  </si>
  <si>
    <t>HOUSING, REVENUE &amp; BENEFITS TOTAL</t>
  </si>
  <si>
    <t>CULTURE, SPORT &amp; PLACE</t>
  </si>
  <si>
    <t>CULTURE, SPORT &amp; PLACE TOTAL</t>
  </si>
  <si>
    <t>FINANCE, CORPORATE &amp; CCS</t>
  </si>
  <si>
    <t>Legal &amp; Democratic Services</t>
  </si>
  <si>
    <t>Legal &amp; Democratic Services Total</t>
  </si>
  <si>
    <t>FINANCE, CORPORATE &amp; CCS TOTAL</t>
  </si>
  <si>
    <t>Property - Estates</t>
  </si>
  <si>
    <t>Property - Building Services</t>
  </si>
  <si>
    <t>Westward House - Lighting replacement</t>
  </si>
  <si>
    <t>Westward House - Intruder alarm</t>
  </si>
  <si>
    <t>Westward House - Window/door replacement</t>
  </si>
  <si>
    <t>Sport</t>
  </si>
  <si>
    <t>Bourne LC - Gym Refurb</t>
  </si>
  <si>
    <t>Grange LC - Roof: Replace Rooflight Motors</t>
  </si>
  <si>
    <t>Grange LC - Fl.Finishes: Replace Carpet</t>
  </si>
  <si>
    <t>Grange LC - Fl.Finishes: Vinyl</t>
  </si>
  <si>
    <t>Grange LC - Fl.Finishes: Matting</t>
  </si>
  <si>
    <t xml:space="preserve">Grange LC - Mech. Servives:Sanitaryware </t>
  </si>
  <si>
    <t>Grange LC - Elect. Services:Lighting</t>
  </si>
  <si>
    <t>Westgate LC - Minerva Room refurb</t>
  </si>
  <si>
    <t>Sport Total</t>
  </si>
  <si>
    <t>ADC Payment System</t>
  </si>
  <si>
    <t>SG1 10 Management Switch</t>
  </si>
  <si>
    <t>Dual DR Core</t>
  </si>
  <si>
    <t>Depot User Domain Core</t>
  </si>
  <si>
    <t>Property - Estates Total</t>
  </si>
  <si>
    <t>Property - Building Services Total</t>
  </si>
  <si>
    <t>I-Ken System</t>
  </si>
  <si>
    <t>Culture, Sport and Place</t>
  </si>
  <si>
    <t>For 2025-26 the rate for employers national insurance has increased from 13.8% to 15%. With changes also to the payment threshold from £9,100 to £5,000, this has increased the cost to the Council by £544,900.</t>
  </si>
  <si>
    <t>The introduction of HVO as fuel for council vehicles will deliver a significant reduction in CO2 emissions, however, it is currently more expensive than normal diesel fuel.</t>
  </si>
  <si>
    <t>Growth &amp; sustainability Removal of operational budget (a budget decrease of £100,000)</t>
  </si>
  <si>
    <t>Corporate Investigations and Risk, Internal Audit Services</t>
  </si>
  <si>
    <t>Growth Total</t>
  </si>
  <si>
    <t>Corporate Plan Projects 2021-22 Reserve</t>
  </si>
  <si>
    <t>Corporate Plan Projects 2019-20 Reserve</t>
  </si>
  <si>
    <t>Local Plan Reserve</t>
  </si>
  <si>
    <t>General Fund  Balance</t>
  </si>
  <si>
    <t>Regeneration Strategy Reserve **</t>
  </si>
  <si>
    <t>Housing, Homelessness &amp; Rough Sleeping Strategy Reserve **</t>
  </si>
  <si>
    <t>Regeneration Strategy **</t>
  </si>
  <si>
    <t>Housing, Homelessness &amp; Rough Sleeping Strategy **</t>
  </si>
  <si>
    <t>Climate Change Action Plan **</t>
  </si>
  <si>
    <t>The 2025-26 budget includes a Capital Programme of £25.133m.  Of this sum the following major schemes have been provided for:</t>
  </si>
  <si>
    <r>
      <t>·</t>
    </r>
    <r>
      <rPr>
        <sz val="7"/>
        <rFont val="Times New Roman"/>
        <family val="1"/>
      </rPr>
      <t xml:space="preserve">       </t>
    </r>
    <r>
      <rPr>
        <sz val="10"/>
        <rFont val="Arial"/>
        <family val="2"/>
      </rPr>
      <t>£8.8m for Community Infrastructure Levy projects;</t>
    </r>
  </si>
  <si>
    <t>Climate Change Action Plan Reserve **</t>
  </si>
  <si>
    <t>Projects marked with (**) are subject to a full Project Initiation Document (PID) or are awaiting Council Approval</t>
  </si>
  <si>
    <t xml:space="preserve">Movement in the General Fund (a budget decrease £689,400) </t>
  </si>
  <si>
    <t>It was agreed in March 2024 that the 2024-25 estimated revenue surplus of £586,700 would be transferred to the General Fund Reserve. For the 2025-26 budget, this contribution has been removed returning this revenue surplus to support the revenue budget. Also, as a consequence of the lower than anticipated employers' national insurance compensation funding announced in the final financial settlement, in order to balance the 2025-26 budget it has been necessary to transfer £72,700 from the General Fund Reserve.</t>
  </si>
  <si>
    <t xml:space="preserve">The Council’s revenue budget requirement for 2025-26 is £20.366m.  This represents a spending increase of 15.6% over the base budget for 2024-25.  </t>
  </si>
  <si>
    <r>
      <t>The Council's estimated budget requirement for 2025-26 is £20.366m. This represents a spending increase of 15</t>
    </r>
    <r>
      <rPr>
        <sz val="10"/>
        <rFont val="Arial"/>
        <family val="2"/>
      </rPr>
      <t>.6%</t>
    </r>
    <r>
      <rPr>
        <sz val="10"/>
        <color theme="1"/>
        <rFont val="Arial"/>
        <family val="2"/>
      </rPr>
      <t xml:space="preserve"> over the base budget for 2024-25. The movement can be analysed as follows: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</si>
</sst>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3" formatCode="_-* #,##0.00_-;\-* #,##0.00_-;_-* &quot;-&quot;??_-;_-@_-"/>
    <numFmt numFmtId="164" formatCode="#,##0\ ;\(#,##0\);\-\ \ "/>
    <numFmt numFmtId="165" formatCode="[$-809]General"/>
    <numFmt numFmtId="166" formatCode="#,##0;[Red]\(#,##0\)"/>
    <numFmt numFmtId="167" formatCode="#,##0_);\(#,##0\)"/>
    <numFmt numFmtId="168" formatCode="_(* #,##0.00_);_(* \(#,##0.00\);_(* &quot;-&quot;??_);_(@_)"/>
    <numFmt numFmtId="169" formatCode="#,##0;&quot;-&quot;#,##0"/>
    <numFmt numFmtId="170" formatCode="&quot; &quot;#,##0.00&quot; &quot;;&quot;-&quot;#,##0.00&quot; &quot;;&quot; -&quot;00&quot; &quot;;&quot; &quot;@&quot; &quot;"/>
    <numFmt numFmtId="171" formatCode="[$£-809]#,##0.00;[Red]&quot;-&quot;[$£-809]#,##0.00"/>
    <numFmt numFmtId="172" formatCode="#,##0&quot; &quot;;&quot;(&quot;#,##0&quot;)&quot;;&quot;-  &quot;"/>
    <numFmt numFmtId="173" formatCode="#,##0.0"/>
    <numFmt numFmtId="174" formatCode="&quot;£&quot;#,##0.00"/>
    <numFmt numFmtId="175" formatCode="#,##0,"/>
  </numFmts>
  <fonts count="106">
    <font>
      <sz val="11"/>
      <color theme="1"/>
      <name val="Calibri"/>
      <family val="2"/>
      <scheme val="minor"/>
    </font>
    <font>
      <b/>
      <sz val="12"/>
      <color theme="1"/>
      <name val="Arial"/>
      <family val="2"/>
    </font>
    <font>
      <b/>
      <sz val="10"/>
      <color theme="1"/>
      <name val="Arial"/>
      <family val="2"/>
    </font>
    <font>
      <sz val="10"/>
      <color theme="1"/>
      <name val="Arial"/>
      <family val="2"/>
    </font>
    <font>
      <sz val="11"/>
      <color theme="1"/>
      <name val="Calibri"/>
      <family val="2"/>
      <scheme val="minor"/>
    </font>
    <font>
      <sz val="12"/>
      <color theme="1"/>
      <name val="Arial"/>
      <family val="2"/>
    </font>
    <font>
      <u/>
      <sz val="11"/>
      <color theme="10"/>
      <name val="Calibri"/>
      <family val="2"/>
      <scheme val="minor"/>
    </font>
    <font>
      <b/>
      <sz val="11"/>
      <color theme="1"/>
      <name val="Arial"/>
      <family val="2"/>
    </font>
    <font>
      <b/>
      <sz val="14"/>
      <color theme="1"/>
      <name val="Arial"/>
      <family val="2"/>
    </font>
    <font>
      <sz val="11"/>
      <color theme="1"/>
      <name val="Arial"/>
      <family val="2"/>
    </font>
    <font>
      <b/>
      <sz val="28"/>
      <color theme="1"/>
      <name val="Arial"/>
      <family val="2"/>
    </font>
    <font>
      <sz val="16"/>
      <color theme="1"/>
      <name val="Arial"/>
      <family val="2"/>
    </font>
    <font>
      <b/>
      <sz val="48"/>
      <color theme="1"/>
      <name val="Arial"/>
      <family val="2"/>
    </font>
    <font>
      <b/>
      <sz val="36"/>
      <color theme="1"/>
      <name val="Arial"/>
      <family val="2"/>
    </font>
    <font>
      <sz val="10"/>
      <name val="Arial"/>
      <family val="2"/>
    </font>
    <font>
      <sz val="12"/>
      <name val="Times New Roman"/>
      <family val="1"/>
    </font>
    <font>
      <b/>
      <i/>
      <sz val="10"/>
      <color indexed="9"/>
      <name val="Arial"/>
      <family val="2"/>
    </font>
    <font>
      <b/>
      <sz val="10"/>
      <name val="Arial"/>
      <family val="2"/>
    </font>
    <font>
      <b/>
      <i/>
      <sz val="28"/>
      <color indexed="55"/>
      <name val="Arial"/>
      <family val="2"/>
    </font>
    <font>
      <b/>
      <i/>
      <sz val="24"/>
      <color indexed="55"/>
      <name val="Arial"/>
      <family val="2"/>
    </font>
    <font>
      <b/>
      <i/>
      <sz val="12"/>
      <color indexed="8"/>
      <name val="Arial"/>
      <family val="2"/>
    </font>
    <font>
      <sz val="12"/>
      <name val="SWISS"/>
    </font>
    <font>
      <sz val="11"/>
      <color rgb="FF000000"/>
      <name val="Calibri"/>
      <family val="2"/>
    </font>
    <font>
      <u/>
      <sz val="10"/>
      <color theme="10"/>
      <name val="Arial"/>
      <family val="2"/>
    </font>
    <font>
      <u/>
      <sz val="10"/>
      <color theme="1"/>
      <name val="Arial"/>
      <family val="2"/>
    </font>
    <font>
      <sz val="12"/>
      <color rgb="FF333333"/>
      <name val="Arial"/>
      <family val="2"/>
    </font>
    <font>
      <b/>
      <sz val="16"/>
      <color theme="1"/>
      <name val="Arial"/>
      <family val="2"/>
    </font>
    <font>
      <b/>
      <u/>
      <sz val="12"/>
      <color theme="1"/>
      <name val="Arial"/>
      <family val="2"/>
    </font>
    <font>
      <sz val="12"/>
      <color rgb="FF66339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b/>
      <sz val="12"/>
      <name val="Arial"/>
      <family val="2"/>
    </font>
    <font>
      <b/>
      <sz val="10"/>
      <color indexed="9"/>
      <name val="Arial"/>
      <family val="2"/>
    </font>
    <font>
      <sz val="10"/>
      <color indexed="8"/>
      <name val="Arial"/>
      <family val="2"/>
    </font>
    <font>
      <sz val="10"/>
      <color rgb="FF00000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4"/>
      <color indexed="55"/>
      <name val="Arial"/>
      <family val="2"/>
    </font>
    <font>
      <sz val="11"/>
      <color rgb="FF000000"/>
      <name val="Arial"/>
      <family val="2"/>
    </font>
    <font>
      <b/>
      <i/>
      <sz val="16"/>
      <color rgb="FF000000"/>
      <name val="Arial"/>
      <family val="2"/>
    </font>
    <font>
      <sz val="12"/>
      <color rgb="FF000000"/>
      <name val="SWISS"/>
    </font>
    <font>
      <sz val="10"/>
      <color rgb="FF000000"/>
      <name val="Arial1"/>
    </font>
    <font>
      <b/>
      <i/>
      <u/>
      <sz val="11"/>
      <color rgb="FF000000"/>
      <name val="Arial"/>
      <family val="2"/>
    </font>
    <font>
      <b/>
      <u/>
      <sz val="10"/>
      <color rgb="FF000000"/>
      <name val="Arial"/>
      <family val="2"/>
    </font>
    <font>
      <b/>
      <sz val="10"/>
      <color rgb="FF000000"/>
      <name val="Arial"/>
      <family val="2"/>
    </font>
    <font>
      <sz val="10"/>
      <color rgb="FFFF0000"/>
      <name val="Arial"/>
      <family val="2"/>
    </font>
    <font>
      <sz val="10"/>
      <color rgb="FF0070C0"/>
      <name val="Arial"/>
      <family val="2"/>
    </font>
    <font>
      <b/>
      <sz val="10"/>
      <color rgb="FF0070C0"/>
      <name val="Arial"/>
      <family val="2"/>
    </font>
    <font>
      <sz val="10"/>
      <color theme="1"/>
      <name val="Calibri"/>
      <family val="2"/>
      <scheme val="minor"/>
    </font>
    <font>
      <sz val="12"/>
      <name val="Arial"/>
      <family val="2"/>
    </font>
    <font>
      <b/>
      <u/>
      <sz val="10"/>
      <color theme="1"/>
      <name val="Arial"/>
      <family val="2"/>
    </font>
    <font>
      <sz val="7"/>
      <name val="Times New Roman"/>
      <family val="1"/>
    </font>
    <font>
      <b/>
      <u/>
      <sz val="12"/>
      <name val="Calibri"/>
      <family val="2"/>
      <scheme val="minor"/>
    </font>
    <font>
      <b/>
      <sz val="10"/>
      <name val="Calibri"/>
      <family val="2"/>
      <scheme val="minor"/>
    </font>
    <font>
      <b/>
      <u/>
      <sz val="11"/>
      <color theme="1"/>
      <name val="Calibri"/>
      <family val="2"/>
      <scheme val="minor"/>
    </font>
    <font>
      <b/>
      <u/>
      <sz val="10"/>
      <name val="Calibri"/>
      <family val="2"/>
      <scheme val="minor"/>
    </font>
    <font>
      <sz val="10"/>
      <name val="Calibri"/>
      <family val="2"/>
      <scheme val="minor"/>
    </font>
    <font>
      <b/>
      <sz val="10"/>
      <color theme="1"/>
      <name val="Calibri"/>
      <family val="2"/>
      <scheme val="minor"/>
    </font>
    <font>
      <sz val="10"/>
      <color rgb="FFFF0000"/>
      <name val="Calibri"/>
      <family val="2"/>
      <scheme val="minor"/>
    </font>
    <font>
      <sz val="10"/>
      <name val="Symbol"/>
      <family val="1"/>
      <charset val="2"/>
    </font>
    <font>
      <b/>
      <sz val="14"/>
      <name val="Arial"/>
      <family val="2"/>
    </font>
    <font>
      <sz val="10"/>
      <color theme="1" tint="4.9989318521683403E-2"/>
      <name val="Arial"/>
      <family val="2"/>
    </font>
    <font>
      <b/>
      <sz val="10"/>
      <color theme="1" tint="4.9989318521683403E-2"/>
      <name val="Arial"/>
      <family val="2"/>
    </font>
    <font>
      <b/>
      <sz val="12"/>
      <color theme="1" tint="4.9989318521683403E-2"/>
      <name val="Arial"/>
      <family val="2"/>
    </font>
    <font>
      <b/>
      <u/>
      <sz val="10"/>
      <color theme="1" tint="4.9989318521683403E-2"/>
      <name val="Arial"/>
      <family val="2"/>
    </font>
    <font>
      <sz val="9"/>
      <color indexed="81"/>
      <name val="Tahoma"/>
      <family val="2"/>
    </font>
    <font>
      <b/>
      <sz val="9"/>
      <color indexed="81"/>
      <name val="Tahoma"/>
      <family val="2"/>
    </font>
    <font>
      <u/>
      <sz val="10"/>
      <color rgb="FF000000"/>
      <name val="Arial"/>
      <family val="2"/>
    </font>
    <font>
      <b/>
      <sz val="11.5"/>
      <color theme="1"/>
      <name val="Arial"/>
      <family val="2"/>
    </font>
    <font>
      <sz val="11.5"/>
      <color theme="1"/>
      <name val="Arial"/>
      <family val="2"/>
    </font>
    <font>
      <sz val="10"/>
      <color theme="0"/>
      <name val="Calibri"/>
      <family val="2"/>
      <scheme val="minor"/>
    </font>
    <font>
      <sz val="11"/>
      <color theme="1" tint="4.9989318521683403E-2"/>
      <name val="Arial"/>
      <family val="2"/>
    </font>
    <font>
      <b/>
      <u/>
      <sz val="10"/>
      <name val="Arial"/>
      <family val="2"/>
    </font>
    <font>
      <u/>
      <sz val="11"/>
      <color theme="1"/>
      <name val="Arial"/>
      <family val="2"/>
    </font>
    <font>
      <u/>
      <sz val="10"/>
      <name val="Arial"/>
      <family val="2"/>
    </font>
    <font>
      <b/>
      <u/>
      <sz val="12"/>
      <color theme="1"/>
      <name val="Calibri"/>
      <family val="2"/>
      <scheme val="minor"/>
    </font>
    <font>
      <b/>
      <sz val="11"/>
      <name val="Calibri"/>
      <family val="2"/>
      <scheme val="minor"/>
    </font>
  </fonts>
  <fills count="58">
    <fill>
      <patternFill patternType="none"/>
    </fill>
    <fill>
      <patternFill patternType="gray125"/>
    </fill>
    <fill>
      <patternFill patternType="solid">
        <fgColor theme="0" tint="-0.249977111117893"/>
        <bgColor indexed="64"/>
      </patternFill>
    </fill>
    <fill>
      <patternFill patternType="solid">
        <fgColor indexed="8"/>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9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8"/>
      </left>
      <right style="thin">
        <color indexed="8"/>
      </right>
      <top/>
      <bottom/>
      <diagonal/>
    </border>
    <border>
      <left style="thin">
        <color indexed="9"/>
      </left>
      <right style="thin">
        <color indexed="9"/>
      </right>
      <top/>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rgb="FF000000"/>
      </left>
      <right style="thin">
        <color rgb="FF000000"/>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8"/>
      </top>
      <bottom style="double">
        <color indexed="8"/>
      </bottom>
      <diagonal/>
    </border>
    <border>
      <left style="medium">
        <color indexed="64"/>
      </left>
      <right style="medium">
        <color indexed="64"/>
      </right>
      <top style="double">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style="medium">
        <color indexed="64"/>
      </right>
      <top style="medium">
        <color indexed="64"/>
      </top>
      <bottom/>
      <diagonal/>
    </border>
    <border>
      <left style="medium">
        <color indexed="64"/>
      </left>
      <right style="thin">
        <color indexed="64"/>
      </right>
      <top/>
      <bottom style="hair">
        <color indexed="64"/>
      </bottom>
      <diagonal/>
    </border>
    <border>
      <left style="thin">
        <color auto="1"/>
      </left>
      <right style="medium">
        <color indexed="64"/>
      </right>
      <top style="hair">
        <color auto="1"/>
      </top>
      <bottom style="hair">
        <color auto="1"/>
      </bottom>
      <diagonal/>
    </border>
    <border>
      <left style="medium">
        <color indexed="64"/>
      </left>
      <right/>
      <top style="hair">
        <color indexed="64"/>
      </top>
      <bottom style="hair">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
      <left style="medium">
        <color indexed="64"/>
      </left>
      <right/>
      <top/>
      <bottom/>
      <diagonal/>
    </border>
    <border>
      <left style="medium">
        <color indexed="64"/>
      </left>
      <right style="thin">
        <color auto="1"/>
      </right>
      <top style="hair">
        <color indexed="64"/>
      </top>
      <bottom style="hair">
        <color indexed="64"/>
      </bottom>
      <diagonal/>
    </border>
    <border>
      <left style="medium">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hair">
        <color indexed="64"/>
      </bottom>
      <diagonal/>
    </border>
    <border>
      <left style="medium">
        <color indexed="64"/>
      </left>
      <right/>
      <top style="medium">
        <color indexed="64"/>
      </top>
      <bottom style="medium">
        <color indexed="64"/>
      </bottom>
      <diagonal/>
    </border>
    <border>
      <left style="thin">
        <color auto="1"/>
      </left>
      <right/>
      <top style="hair">
        <color indexed="64"/>
      </top>
      <bottom style="hair">
        <color indexed="64"/>
      </bottom>
      <diagonal/>
    </border>
    <border>
      <left style="thin">
        <color auto="1"/>
      </left>
      <right/>
      <top style="thin">
        <color auto="1"/>
      </top>
      <bottom style="medium">
        <color indexed="64"/>
      </bottom>
      <diagonal/>
    </border>
    <border>
      <left style="medium">
        <color indexed="64"/>
      </left>
      <right style="thin">
        <color indexed="64"/>
      </right>
      <top style="hair">
        <color indexed="64"/>
      </top>
      <bottom/>
      <diagonal/>
    </border>
    <border>
      <left style="medium">
        <color indexed="64"/>
      </left>
      <right/>
      <top style="medium">
        <color indexed="64"/>
      </top>
      <bottom style="hair">
        <color auto="1"/>
      </bottom>
      <diagonal/>
    </border>
    <border>
      <left style="thin">
        <color auto="1"/>
      </left>
      <right/>
      <top style="medium">
        <color indexed="64"/>
      </top>
      <bottom style="hair">
        <color auto="1"/>
      </bottom>
      <diagonal/>
    </border>
    <border>
      <left style="medium">
        <color indexed="64"/>
      </left>
      <right/>
      <top style="hair">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auto="1"/>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8"/>
      </top>
      <bottom/>
      <diagonal/>
    </border>
    <border>
      <left/>
      <right style="medium">
        <color indexed="64"/>
      </right>
      <top/>
      <bottom/>
      <diagonal/>
    </border>
    <border>
      <left/>
      <right/>
      <top style="medium">
        <color indexed="64"/>
      </top>
      <bottom style="hair">
        <color auto="1"/>
      </bottom>
      <diagonal/>
    </border>
    <border>
      <left style="thin">
        <color auto="1"/>
      </left>
      <right/>
      <top/>
      <bottom style="hair">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thin">
        <color auto="1"/>
      </bottom>
      <diagonal/>
    </border>
    <border>
      <left/>
      <right style="medium">
        <color indexed="64"/>
      </right>
      <top style="medium">
        <color indexed="64"/>
      </top>
      <bottom style="hair">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right/>
      <top/>
      <bottom style="medium">
        <color indexed="64"/>
      </bottom>
      <diagonal/>
    </border>
  </borders>
  <cellStyleXfs count="3803">
    <xf numFmtId="0" fontId="0" fillId="0" borderId="0"/>
    <xf numFmtId="0" fontId="6" fillId="0" borderId="0" applyNumberFormat="0" applyFill="0" applyBorder="0" applyAlignment="0" applyProtection="0"/>
    <xf numFmtId="0" fontId="14" fillId="0" borderId="0"/>
    <xf numFmtId="37" fontId="14" fillId="0" borderId="4"/>
    <xf numFmtId="37" fontId="16" fillId="3" borderId="5" applyNumberFormat="0">
      <alignment horizontal="center"/>
    </xf>
    <xf numFmtId="37" fontId="14" fillId="4" borderId="6"/>
    <xf numFmtId="37" fontId="17" fillId="4" borderId="6"/>
    <xf numFmtId="37" fontId="15" fillId="3" borderId="0" applyFont="0"/>
    <xf numFmtId="0" fontId="18" fillId="0" borderId="0">
      <alignment horizontal="center"/>
    </xf>
    <xf numFmtId="0" fontId="19" fillId="0" borderId="0">
      <alignment horizontal="center"/>
    </xf>
    <xf numFmtId="37" fontId="15" fillId="0" borderId="2" applyNumberFormat="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0" fillId="0" borderId="0" applyNumberFormat="0" applyFill="0" applyAlignment="0">
      <alignment horizontal="center"/>
    </xf>
    <xf numFmtId="164" fontId="14" fillId="0" borderId="0" applyNumberFormat="0"/>
    <xf numFmtId="0" fontId="1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43" fontId="1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37" fontId="14" fillId="0" borderId="4"/>
    <xf numFmtId="37" fontId="14" fillId="4" borderId="6"/>
    <xf numFmtId="164" fontId="14" fillId="0" borderId="0" applyNumberFormat="0"/>
    <xf numFmtId="9" fontId="14" fillId="0" borderId="0" applyFont="0" applyFill="0" applyBorder="0" applyAlignment="0" applyProtection="0"/>
    <xf numFmtId="37" fontId="21" fillId="0" borderId="0"/>
    <xf numFmtId="43" fontId="21" fillId="0" borderId="0" applyFont="0" applyFill="0" applyBorder="0" applyAlignment="0" applyProtection="0"/>
    <xf numFmtId="165" fontId="22" fillId="0" borderId="0" applyBorder="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29" fillId="0" borderId="0" applyNumberFormat="0" applyFill="0" applyBorder="0" applyAlignment="0" applyProtection="0"/>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10" applyNumberFormat="0" applyAlignment="0" applyProtection="0"/>
    <xf numFmtId="0" fontId="37" fillId="9" borderId="11" applyNumberFormat="0" applyAlignment="0" applyProtection="0"/>
    <xf numFmtId="0" fontId="38" fillId="9" borderId="10" applyNumberFormat="0" applyAlignment="0" applyProtection="0"/>
    <xf numFmtId="0" fontId="39" fillId="0" borderId="12" applyNumberFormat="0" applyFill="0" applyAlignment="0" applyProtection="0"/>
    <xf numFmtId="0" fontId="40" fillId="10"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4" fillId="35" borderId="0" applyNumberFormat="0" applyBorder="0" applyAlignment="0" applyProtection="0"/>
    <xf numFmtId="0" fontId="21" fillId="0" borderId="0"/>
    <xf numFmtId="167" fontId="14" fillId="0" borderId="4"/>
    <xf numFmtId="167" fontId="14" fillId="4" borderId="6"/>
    <xf numFmtId="43" fontId="15" fillId="0" borderId="0" applyFont="0" applyFill="0" applyBorder="0" applyAlignment="0" applyProtection="0"/>
    <xf numFmtId="9" fontId="15" fillId="0" borderId="0" applyFont="0" applyFill="0" applyBorder="0" applyAlignment="0" applyProtection="0"/>
    <xf numFmtId="168" fontId="14" fillId="0" borderId="0" applyFont="0" applyFill="0" applyBorder="0" applyAlignment="0" applyProtection="0"/>
    <xf numFmtId="9" fontId="21" fillId="0" borderId="0" applyFont="0" applyFill="0" applyBorder="0" applyAlignment="0" applyProtection="0"/>
    <xf numFmtId="0" fontId="48" fillId="0" borderId="0">
      <alignment vertical="top"/>
    </xf>
    <xf numFmtId="0" fontId="4" fillId="0" borderId="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9" borderId="0" applyNumberFormat="0" applyBorder="0" applyAlignment="0" applyProtection="0"/>
    <xf numFmtId="0" fontId="50" fillId="41" borderId="0" applyNumberFormat="0" applyBorder="0" applyAlignment="0" applyProtection="0"/>
    <xf numFmtId="0" fontId="50" fillId="38"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1" borderId="0" applyNumberFormat="0" applyBorder="0" applyAlignment="0" applyProtection="0"/>
    <xf numFmtId="0" fontId="50" fillId="39" borderId="0" applyNumberFormat="0" applyBorder="0" applyAlignment="0" applyProtection="0"/>
    <xf numFmtId="0" fontId="51" fillId="41"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3" borderId="0" applyNumberFormat="0" applyBorder="0" applyAlignment="0" applyProtection="0"/>
    <xf numFmtId="0" fontId="51" fillId="41" borderId="0" applyNumberFormat="0" applyBorder="0" applyAlignment="0" applyProtection="0"/>
    <xf numFmtId="0" fontId="51" fillId="38" borderId="0" applyNumberFormat="0" applyBorder="0" applyAlignment="0" applyProtection="0"/>
    <xf numFmtId="0" fontId="51" fillId="46"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2" fillId="50" borderId="0" applyNumberFormat="0" applyBorder="0" applyAlignment="0" applyProtection="0"/>
    <xf numFmtId="0" fontId="53" fillId="51" borderId="17" applyNumberFormat="0" applyAlignment="0" applyProtection="0"/>
    <xf numFmtId="3" fontId="14" fillId="36" borderId="18">
      <alignment horizontal="right"/>
    </xf>
    <xf numFmtId="3" fontId="17" fillId="36" borderId="16">
      <alignment horizontal="right"/>
    </xf>
    <xf numFmtId="3" fontId="14" fillId="36" borderId="16">
      <alignment horizontal="right"/>
    </xf>
    <xf numFmtId="0" fontId="54" fillId="52" borderId="19" applyNumberFormat="0" applyAlignment="0" applyProtection="0"/>
    <xf numFmtId="0" fontId="55" fillId="0" borderId="0" applyNumberFormat="0" applyFill="0" applyBorder="0" applyAlignment="0" applyProtection="0"/>
    <xf numFmtId="0" fontId="56" fillId="41" borderId="0" applyNumberFormat="0" applyBorder="0" applyAlignment="0" applyProtection="0"/>
    <xf numFmtId="0" fontId="57" fillId="0" borderId="20" applyNumberFormat="0" applyFill="0" applyAlignment="0" applyProtection="0"/>
    <xf numFmtId="0" fontId="58" fillId="0" borderId="21" applyNumberFormat="0" applyFill="0" applyAlignment="0" applyProtection="0"/>
    <xf numFmtId="0" fontId="59" fillId="0" borderId="22" applyNumberFormat="0" applyFill="0" applyAlignment="0" applyProtection="0"/>
    <xf numFmtId="0" fontId="59" fillId="0" borderId="0" applyNumberFormat="0" applyFill="0" applyBorder="0" applyAlignment="0" applyProtection="0"/>
    <xf numFmtId="0" fontId="60" fillId="42" borderId="17" applyNumberFormat="0" applyAlignment="0" applyProtection="0"/>
    <xf numFmtId="0" fontId="61" fillId="0" borderId="23" applyNumberFormat="0" applyFill="0" applyAlignment="0" applyProtection="0"/>
    <xf numFmtId="0" fontId="62" fillId="42" borderId="0" applyNumberFormat="0" applyBorder="0" applyAlignment="0" applyProtection="0"/>
    <xf numFmtId="0" fontId="14" fillId="39" borderId="24" applyNumberFormat="0" applyFont="0" applyAlignment="0" applyProtection="0"/>
    <xf numFmtId="0" fontId="63" fillId="51" borderId="25" applyNumberFormat="0" applyAlignment="0" applyProtection="0"/>
    <xf numFmtId="0" fontId="64" fillId="0" borderId="0" applyNumberFormat="0" applyFill="0" applyBorder="0" applyAlignment="0" applyProtection="0"/>
    <xf numFmtId="0" fontId="65" fillId="0" borderId="26" applyNumberFormat="0" applyFill="0" applyAlignment="0" applyProtection="0"/>
    <xf numFmtId="0" fontId="61" fillId="0" borderId="0" applyNumberFormat="0" applyFill="0" applyBorder="0" applyAlignment="0" applyProtection="0"/>
    <xf numFmtId="3" fontId="14" fillId="36" borderId="18">
      <alignment horizontal="right"/>
    </xf>
    <xf numFmtId="3" fontId="14" fillId="36" borderId="16">
      <alignment horizontal="right"/>
    </xf>
    <xf numFmtId="168" fontId="14" fillId="0" borderId="0" applyFont="0" applyFill="0" applyBorder="0" applyAlignment="0" applyProtection="0"/>
    <xf numFmtId="0" fontId="23" fillId="0" borderId="0" applyNumberFormat="0" applyFill="0" applyBorder="0" applyAlignment="0" applyProtection="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4" fillId="0" borderId="0"/>
    <xf numFmtId="164" fontId="14" fillId="0" borderId="0" applyNumberFormat="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67" fillId="0" borderId="0"/>
    <xf numFmtId="169" fontId="49" fillId="0" borderId="27" applyProtection="0"/>
    <xf numFmtId="169" fontId="49" fillId="0" borderId="27" applyProtection="0"/>
    <xf numFmtId="170" fontId="67" fillId="0" borderId="0" applyFont="0" applyFill="0" applyBorder="0" applyAlignment="0" applyProtection="0"/>
    <xf numFmtId="170" fontId="67" fillId="0" borderId="0" applyFont="0" applyFill="0" applyBorder="0" applyAlignment="0" applyProtection="0"/>
    <xf numFmtId="170" fontId="67" fillId="0" borderId="0" applyFont="0" applyFill="0" applyBorder="0" applyAlignment="0" applyProtection="0"/>
    <xf numFmtId="0" fontId="68" fillId="0" borderId="0" applyNumberFormat="0" applyBorder="0" applyProtection="0">
      <alignment horizontal="center"/>
    </xf>
    <xf numFmtId="0" fontId="68" fillId="0" borderId="0" applyNumberFormat="0" applyBorder="0" applyProtection="0">
      <alignment horizontal="center" textRotation="90"/>
    </xf>
    <xf numFmtId="169" fontId="69" fillId="0" borderId="0" applyBorder="0" applyProtection="0"/>
    <xf numFmtId="169" fontId="69" fillId="0" borderId="0" applyBorder="0" applyProtection="0"/>
    <xf numFmtId="165" fontId="70" fillId="0" borderId="0" applyBorder="0" applyProtection="0"/>
    <xf numFmtId="165" fontId="49" fillId="0" borderId="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67" fillId="0" borderId="0" applyNumberFormat="0" applyFont="0" applyBorder="0" applyProtection="0"/>
    <xf numFmtId="0" fontId="49" fillId="0" borderId="0" applyNumberFormat="0" applyBorder="0" applyProtection="0"/>
    <xf numFmtId="0" fontId="69" fillId="0" borderId="0" applyNumberFormat="0" applyBorder="0" applyProtection="0"/>
    <xf numFmtId="0" fontId="22" fillId="0" borderId="0" applyNumberFormat="0" applyBorder="0" applyProtection="0"/>
    <xf numFmtId="0" fontId="22" fillId="0" borderId="0" applyNumberFormat="0" applyBorder="0" applyProtection="0"/>
    <xf numFmtId="9" fontId="67" fillId="0" borderId="0" applyFont="0" applyFill="0" applyBorder="0" applyAlignment="0" applyProtection="0"/>
    <xf numFmtId="0" fontId="71" fillId="0" borderId="0" applyNumberFormat="0" applyBorder="0" applyProtection="0"/>
    <xf numFmtId="171" fontId="71" fillId="0" borderId="0" applyBorder="0" applyProtection="0"/>
    <xf numFmtId="172" fontId="49" fillId="0" borderId="0" applyBorder="0" applyProtection="0"/>
    <xf numFmtId="172" fontId="49" fillId="0" borderId="0" applyBorder="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37" fontId="14" fillId="0" borderId="4"/>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0" fontId="14" fillId="0" borderId="0"/>
    <xf numFmtId="37" fontId="14" fillId="0" borderId="4"/>
    <xf numFmtId="43" fontId="14" fillId="0" borderId="0" applyFont="0" applyFill="0" applyBorder="0" applyAlignment="0" applyProtection="0"/>
    <xf numFmtId="164" fontId="14" fillId="0" borderId="0" applyNumberFormat="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21" fillId="0" borderId="0"/>
    <xf numFmtId="0" fontId="4" fillId="0" borderId="0"/>
    <xf numFmtId="0" fontId="4" fillId="0" borderId="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5"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14" applyNumberFormat="0" applyFont="0" applyAlignment="0" applyProtection="0"/>
    <xf numFmtId="0" fontId="4" fillId="11" borderId="14" applyNumberFormat="0" applyFont="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cellStyleXfs>
  <cellXfs count="430">
    <xf numFmtId="0" fontId="0" fillId="0" borderId="0" xfId="0"/>
    <xf numFmtId="0" fontId="1" fillId="0" borderId="0" xfId="0" applyFont="1"/>
    <xf numFmtId="0" fontId="2" fillId="0" borderId="0" xfId="0" applyFont="1"/>
    <xf numFmtId="0" fontId="3" fillId="0" borderId="0" xfId="0" applyFont="1"/>
    <xf numFmtId="0" fontId="5" fillId="0" borderId="0" xfId="0" applyFont="1" applyAlignment="1">
      <alignment vertical="center" wrapText="1"/>
    </xf>
    <xf numFmtId="0" fontId="0" fillId="0" borderId="0" xfId="0" applyAlignment="1">
      <alignment vertical="top" wrapText="1"/>
    </xf>
    <xf numFmtId="0" fontId="6" fillId="0" borderId="0" xfId="1" applyAlignment="1">
      <alignment vertical="center" wrapText="1"/>
    </xf>
    <xf numFmtId="0" fontId="7" fillId="0" borderId="0" xfId="0" applyFont="1"/>
    <xf numFmtId="0" fontId="8" fillId="0" borderId="0" xfId="0" applyFont="1"/>
    <xf numFmtId="3" fontId="2" fillId="0" borderId="0" xfId="0" applyNumberFormat="1" applyFont="1" applyFill="1" applyBorder="1"/>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vertical="center"/>
    </xf>
    <xf numFmtId="0" fontId="6" fillId="0" borderId="0" xfId="1"/>
    <xf numFmtId="0" fontId="23" fillId="0" borderId="0" xfId="1" applyFont="1"/>
    <xf numFmtId="0" fontId="9" fillId="0" borderId="0" xfId="0" applyFont="1"/>
    <xf numFmtId="0" fontId="3" fillId="0" borderId="0" xfId="0" applyFont="1" applyAlignment="1">
      <alignment vertical="center"/>
    </xf>
    <xf numFmtId="0" fontId="23" fillId="0" borderId="0" xfId="1" applyFont="1" applyAlignment="1">
      <alignment vertical="center"/>
    </xf>
    <xf numFmtId="3" fontId="3" fillId="0" borderId="0" xfId="0" applyNumberFormat="1" applyFont="1" applyFill="1"/>
    <xf numFmtId="0" fontId="3" fillId="0" borderId="0" xfId="0" applyFont="1" applyFill="1"/>
    <xf numFmtId="0" fontId="25" fillId="0" borderId="0" xfId="0" applyFont="1"/>
    <xf numFmtId="0" fontId="2" fillId="0" borderId="0" xfId="0" applyFont="1"/>
    <xf numFmtId="0" fontId="3" fillId="0" borderId="0" xfId="0" applyFont="1"/>
    <xf numFmtId="0" fontId="0" fillId="0" borderId="0" xfId="0" applyAlignment="1">
      <alignment vertical="top" wrapText="1"/>
    </xf>
    <xf numFmtId="0" fontId="3" fillId="0" borderId="0" xfId="0" applyFont="1" applyAlignment="1">
      <alignment vertical="center" wrapText="1"/>
    </xf>
    <xf numFmtId="0" fontId="23" fillId="0" borderId="0" xfId="1" applyFont="1" applyAlignment="1">
      <alignment vertical="center" wrapText="1"/>
    </xf>
    <xf numFmtId="0" fontId="8" fillId="0" borderId="0" xfId="0" applyFont="1" applyAlignment="1">
      <alignment horizontal="right"/>
    </xf>
    <xf numFmtId="0" fontId="27" fillId="0" borderId="0" xfId="0" applyFont="1"/>
    <xf numFmtId="0" fontId="2" fillId="0" borderId="0" xfId="0" applyFont="1" applyFill="1"/>
    <xf numFmtId="0" fontId="27" fillId="0" borderId="0" xfId="0" applyFont="1" applyFill="1"/>
    <xf numFmtId="0" fontId="28" fillId="0" borderId="0" xfId="0" applyFont="1"/>
    <xf numFmtId="0" fontId="27" fillId="0" borderId="0" xfId="0" applyFont="1" applyFill="1" applyBorder="1"/>
    <xf numFmtId="0" fontId="3" fillId="0" borderId="0" xfId="0" applyFont="1" applyFill="1" applyBorder="1"/>
    <xf numFmtId="3" fontId="3" fillId="0" borderId="0" xfId="0" applyNumberFormat="1" applyFont="1" applyFill="1" applyBorder="1"/>
    <xf numFmtId="0" fontId="2" fillId="0" borderId="0" xfId="0" applyFont="1" applyFill="1" applyBorder="1"/>
    <xf numFmtId="3" fontId="0" fillId="0" borderId="0" xfId="0" applyNumberFormat="1"/>
    <xf numFmtId="0" fontId="0" fillId="0" borderId="0" xfId="0" applyAlignment="1"/>
    <xf numFmtId="0" fontId="45" fillId="0" borderId="0" xfId="0" applyFont="1" applyAlignment="1">
      <alignment horizontal="left" vertical="center"/>
    </xf>
    <xf numFmtId="0" fontId="9" fillId="0" borderId="0" xfId="0" applyFont="1" applyAlignment="1">
      <alignment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vertical="center"/>
    </xf>
    <xf numFmtId="0" fontId="72" fillId="0" borderId="0" xfId="0" applyFont="1" applyAlignment="1">
      <alignment vertical="center"/>
    </xf>
    <xf numFmtId="0" fontId="73" fillId="0" borderId="0" xfId="0" applyFont="1" applyAlignment="1">
      <alignment vertical="center"/>
    </xf>
    <xf numFmtId="3" fontId="2" fillId="0" borderId="0" xfId="0" applyNumberFormat="1" applyFont="1" applyAlignment="1">
      <alignment horizontal="right" vertical="center"/>
    </xf>
    <xf numFmtId="0" fontId="49" fillId="0" borderId="0" xfId="0" applyFont="1" applyAlignment="1">
      <alignment vertical="center"/>
    </xf>
    <xf numFmtId="0" fontId="74" fillId="0" borderId="0" xfId="0" applyFont="1" applyAlignment="1">
      <alignment horizontal="right" vertical="center"/>
    </xf>
    <xf numFmtId="0" fontId="24" fillId="0" borderId="0" xfId="0" applyFont="1" applyAlignment="1">
      <alignment vertical="center"/>
    </xf>
    <xf numFmtId="0" fontId="3" fillId="0" borderId="0" xfId="0" applyFont="1" applyAlignment="1">
      <alignment horizontal="right" vertical="center" wrapText="1"/>
    </xf>
    <xf numFmtId="6" fontId="72" fillId="0" borderId="0" xfId="0" quotePrefix="1" applyNumberFormat="1" applyFont="1" applyAlignment="1">
      <alignment horizontal="right" vertical="center"/>
    </xf>
    <xf numFmtId="0" fontId="3" fillId="0" borderId="0" xfId="0" applyFont="1" applyAlignment="1">
      <alignment horizontal="left" vertical="center" wrapText="1" indent="2"/>
    </xf>
    <xf numFmtId="3" fontId="3" fillId="0" borderId="0" xfId="0" applyNumberFormat="1" applyFont="1" applyBorder="1" applyAlignment="1">
      <alignment horizontal="right" vertical="center"/>
    </xf>
    <xf numFmtId="0" fontId="3" fillId="0" borderId="0" xfId="0" applyFont="1" applyFill="1" applyAlignment="1">
      <alignment vertical="center" wrapText="1"/>
    </xf>
    <xf numFmtId="0" fontId="79" fillId="0" borderId="0" xfId="0" applyFont="1" applyAlignment="1">
      <alignment vertical="center"/>
    </xf>
    <xf numFmtId="0" fontId="78" fillId="0" borderId="0" xfId="609" applyFont="1" applyFill="1"/>
    <xf numFmtId="166" fontId="78" fillId="0" borderId="0" xfId="181" applyNumberFormat="1" applyFont="1"/>
    <xf numFmtId="0" fontId="78" fillId="0" borderId="0" xfId="609" applyFont="1"/>
    <xf numFmtId="0" fontId="14" fillId="0" borderId="0" xfId="15" applyNumberFormat="1" applyFont="1" applyFill="1"/>
    <xf numFmtId="0" fontId="14" fillId="0" borderId="0" xfId="15" applyNumberFormat="1" applyFont="1" applyFill="1" applyBorder="1"/>
    <xf numFmtId="0" fontId="14" fillId="0" borderId="0" xfId="609" applyFont="1" applyFill="1" applyBorder="1"/>
    <xf numFmtId="0" fontId="14" fillId="0" borderId="0" xfId="0" applyFont="1" applyAlignment="1">
      <alignment vertical="center" wrapText="1"/>
    </xf>
    <xf numFmtId="166" fontId="46" fillId="0" borderId="0" xfId="181" applyNumberFormat="1" applyFont="1" applyAlignment="1"/>
    <xf numFmtId="0" fontId="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37" fontId="14" fillId="0" borderId="30" xfId="3" applyFont="1" applyBorder="1"/>
    <xf numFmtId="37" fontId="14" fillId="0" borderId="30" xfId="3" applyFont="1" applyFill="1" applyBorder="1"/>
    <xf numFmtId="37" fontId="14" fillId="0" borderId="32" xfId="3" applyFont="1" applyFill="1" applyBorder="1"/>
    <xf numFmtId="37" fontId="14" fillId="0" borderId="33" xfId="3" applyFont="1" applyFill="1" applyBorder="1"/>
    <xf numFmtId="37" fontId="17" fillId="36" borderId="30" xfId="3" applyFont="1" applyFill="1" applyBorder="1"/>
    <xf numFmtId="37" fontId="17" fillId="0" borderId="30" xfId="3" applyFont="1" applyFill="1" applyBorder="1"/>
    <xf numFmtId="37" fontId="3" fillId="0" borderId="30" xfId="3" applyFont="1" applyFill="1" applyBorder="1"/>
    <xf numFmtId="37" fontId="14" fillId="0" borderId="30" xfId="609" applyNumberFormat="1" applyFont="1" applyFill="1" applyBorder="1"/>
    <xf numFmtId="37" fontId="17" fillId="53" borderId="34" xfId="5" applyFont="1" applyFill="1" applyBorder="1"/>
    <xf numFmtId="0" fontId="9" fillId="0" borderId="35" xfId="0" applyFont="1" applyBorder="1"/>
    <xf numFmtId="0" fontId="9" fillId="0" borderId="30" xfId="0" applyFont="1" applyBorder="1"/>
    <xf numFmtId="3" fontId="3" fillId="0" borderId="30" xfId="0" applyNumberFormat="1" applyFont="1" applyBorder="1" applyAlignment="1">
      <alignment horizontal="right" vertical="center"/>
    </xf>
    <xf numFmtId="0" fontId="3" fillId="0" borderId="30" xfId="0" applyFont="1" applyBorder="1" applyAlignment="1">
      <alignment horizontal="right" vertical="center"/>
    </xf>
    <xf numFmtId="3" fontId="3" fillId="0" borderId="33" xfId="0" applyNumberFormat="1" applyFont="1" applyBorder="1" applyAlignment="1">
      <alignment horizontal="right" vertical="center"/>
    </xf>
    <xf numFmtId="0" fontId="3" fillId="0" borderId="33" xfId="0" applyFont="1" applyBorder="1" applyAlignment="1">
      <alignment horizontal="right" vertical="center"/>
    </xf>
    <xf numFmtId="173" fontId="3" fillId="0" borderId="30" xfId="0" applyNumberFormat="1" applyFont="1" applyBorder="1" applyAlignment="1">
      <alignment horizontal="right" vertical="center"/>
    </xf>
    <xf numFmtId="10" fontId="3" fillId="0" borderId="30" xfId="3802" applyNumberFormat="1" applyFont="1" applyBorder="1" applyAlignment="1">
      <alignment horizontal="right" vertical="center"/>
    </xf>
    <xf numFmtId="0" fontId="9" fillId="0" borderId="36" xfId="0" applyFont="1" applyBorder="1"/>
    <xf numFmtId="37" fontId="14" fillId="36" borderId="30" xfId="3" applyFont="1" applyFill="1" applyBorder="1"/>
    <xf numFmtId="37" fontId="14" fillId="0" borderId="30" xfId="609" applyNumberFormat="1" applyFont="1" applyBorder="1"/>
    <xf numFmtId="0" fontId="9" fillId="0" borderId="30" xfId="0" applyFont="1" applyBorder="1" applyAlignment="1">
      <alignment vertical="center"/>
    </xf>
    <xf numFmtId="3" fontId="2" fillId="53" borderId="37" xfId="0" applyNumberFormat="1" applyFont="1" applyFill="1" applyBorder="1" applyAlignment="1">
      <alignment horizontal="right" vertical="center"/>
    </xf>
    <xf numFmtId="174" fontId="2" fillId="53" borderId="37" xfId="0" applyNumberFormat="1" applyFont="1" applyFill="1" applyBorder="1" applyAlignment="1">
      <alignment horizontal="right" vertical="center"/>
    </xf>
    <xf numFmtId="10" fontId="3" fillId="0" borderId="36" xfId="3802" applyNumberFormat="1" applyFont="1" applyBorder="1" applyAlignment="1">
      <alignment horizontal="right" vertical="center"/>
    </xf>
    <xf numFmtId="0" fontId="66" fillId="0" borderId="0" xfId="8" applyFont="1" applyAlignment="1"/>
    <xf numFmtId="0" fontId="8" fillId="0" borderId="0" xfId="0" applyFont="1" applyAlignment="1"/>
    <xf numFmtId="0" fontId="26" fillId="0" borderId="0" xfId="0" applyFont="1" applyAlignment="1"/>
    <xf numFmtId="0" fontId="1" fillId="0" borderId="0" xfId="0" applyFont="1" applyAlignment="1">
      <alignment vertical="center" wrapText="1"/>
    </xf>
    <xf numFmtId="0" fontId="3" fillId="0" borderId="0" xfId="0" applyFont="1" applyBorder="1" applyAlignment="1">
      <alignment horizontal="right" vertical="center"/>
    </xf>
    <xf numFmtId="0" fontId="81" fillId="0" borderId="0" xfId="0" applyFont="1" applyAlignment="1">
      <alignment horizontal="left" vertical="center"/>
    </xf>
    <xf numFmtId="3" fontId="82" fillId="0" borderId="0" xfId="0" applyNumberFormat="1" applyFont="1" applyAlignment="1">
      <alignment horizontal="center" vertical="center" wrapText="1"/>
    </xf>
    <xf numFmtId="0" fontId="83" fillId="0" borderId="0" xfId="0" applyFont="1" applyAlignment="1">
      <alignment horizontal="right"/>
    </xf>
    <xf numFmtId="0" fontId="82" fillId="0" borderId="0" xfId="0" applyFont="1" applyAlignment="1">
      <alignment horizontal="right" vertical="center"/>
    </xf>
    <xf numFmtId="0" fontId="77" fillId="0" borderId="0" xfId="0" applyFont="1"/>
    <xf numFmtId="3" fontId="82" fillId="54" borderId="40" xfId="0" quotePrefix="1" applyNumberFormat="1" applyFont="1" applyFill="1" applyBorder="1" applyAlignment="1">
      <alignment horizontal="center" vertical="center" wrapText="1"/>
    </xf>
    <xf numFmtId="3" fontId="85" fillId="0" borderId="42" xfId="0" applyNumberFormat="1" applyFont="1" applyBorder="1" applyAlignment="1">
      <alignment horizontal="right" vertical="top"/>
    </xf>
    <xf numFmtId="3" fontId="85" fillId="0" borderId="18" xfId="0" applyNumberFormat="1" applyFont="1" applyBorder="1" applyAlignment="1">
      <alignment horizontal="center" vertical="top"/>
    </xf>
    <xf numFmtId="3" fontId="85" fillId="0" borderId="18" xfId="0" applyNumberFormat="1" applyFont="1" applyBorder="1" applyAlignment="1">
      <alignment horizontal="right" vertical="top"/>
    </xf>
    <xf numFmtId="3" fontId="85" fillId="55" borderId="48" xfId="0" applyNumberFormat="1" applyFont="1" applyFill="1" applyBorder="1" applyAlignment="1">
      <alignment horizontal="right" vertical="top"/>
    </xf>
    <xf numFmtId="3" fontId="85" fillId="0" borderId="42" xfId="0" applyNumberFormat="1" applyFont="1" applyBorder="1" applyAlignment="1">
      <alignment horizontal="center" vertical="top"/>
    </xf>
    <xf numFmtId="3" fontId="85" fillId="55" borderId="57" xfId="0" applyNumberFormat="1" applyFont="1" applyFill="1" applyBorder="1" applyAlignment="1">
      <alignment horizontal="right" vertical="top"/>
    </xf>
    <xf numFmtId="3" fontId="85" fillId="0" borderId="0" xfId="0" applyNumberFormat="1" applyFont="1" applyAlignment="1">
      <alignment horizontal="right" vertical="top"/>
    </xf>
    <xf numFmtId="3" fontId="85" fillId="0" borderId="60" xfId="0" applyNumberFormat="1" applyFont="1" applyBorder="1" applyAlignment="1">
      <alignment horizontal="center" vertical="top"/>
    </xf>
    <xf numFmtId="3" fontId="85" fillId="55" borderId="61" xfId="0" applyNumberFormat="1" applyFont="1" applyFill="1" applyBorder="1" applyAlignment="1">
      <alignment horizontal="right" vertical="top"/>
    </xf>
    <xf numFmtId="3" fontId="85" fillId="0" borderId="18" xfId="0" applyNumberFormat="1" applyFont="1" applyBorder="1" applyAlignment="1">
      <alignment vertical="top"/>
    </xf>
    <xf numFmtId="175" fontId="3" fillId="0" borderId="0" xfId="0" applyNumberFormat="1" applyFont="1"/>
    <xf numFmtId="175" fontId="5" fillId="0" borderId="0" xfId="0" applyNumberFormat="1" applyFont="1" applyAlignment="1">
      <alignment vertical="center" wrapText="1"/>
    </xf>
    <xf numFmtId="175" fontId="6" fillId="0" borderId="0" xfId="1" applyNumberFormat="1" applyAlignment="1">
      <alignment vertical="center" wrapText="1"/>
    </xf>
    <xf numFmtId="175" fontId="2" fillId="2" borderId="2" xfId="0" quotePrefix="1" applyNumberFormat="1" applyFont="1" applyFill="1" applyBorder="1" applyAlignment="1">
      <alignment horizontal="right"/>
    </xf>
    <xf numFmtId="175" fontId="3" fillId="0" borderId="0" xfId="0" applyNumberFormat="1" applyFont="1" applyFill="1"/>
    <xf numFmtId="175" fontId="2" fillId="2" borderId="3" xfId="0" applyNumberFormat="1" applyFont="1" applyFill="1" applyBorder="1"/>
    <xf numFmtId="175" fontId="2" fillId="0" borderId="0" xfId="0" applyNumberFormat="1" applyFont="1" applyFill="1" applyBorder="1"/>
    <xf numFmtId="175" fontId="2" fillId="2" borderId="1" xfId="0" applyNumberFormat="1" applyFont="1" applyFill="1" applyBorder="1"/>
    <xf numFmtId="175" fontId="3" fillId="0" borderId="0" xfId="0" applyNumberFormat="1" applyFont="1" applyFill="1" applyBorder="1"/>
    <xf numFmtId="175" fontId="0" fillId="0" borderId="0" xfId="0" applyNumberFormat="1" applyAlignment="1">
      <alignment wrapText="1"/>
    </xf>
    <xf numFmtId="175" fontId="25" fillId="0" borderId="0" xfId="0" applyNumberFormat="1" applyFont="1"/>
    <xf numFmtId="175" fontId="0" fillId="0" borderId="0" xfId="0" applyNumberFormat="1"/>
    <xf numFmtId="0" fontId="7" fillId="0" borderId="0" xfId="0" applyFont="1" applyAlignment="1">
      <alignment horizontal="right" vertical="center"/>
    </xf>
    <xf numFmtId="0" fontId="0" fillId="0" borderId="0" xfId="0" applyAlignment="1">
      <alignment wrapText="1"/>
    </xf>
    <xf numFmtId="175" fontId="2" fillId="2" borderId="0" xfId="0" quotePrefix="1" applyNumberFormat="1" applyFont="1" applyFill="1" applyAlignment="1">
      <alignment horizontal="right"/>
    </xf>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0" fontId="89" fillId="0" borderId="0" xfId="8" applyFont="1" applyAlignment="1"/>
    <xf numFmtId="2" fontId="91" fillId="0" borderId="0" xfId="14" applyNumberFormat="1" applyFont="1" applyAlignment="1"/>
    <xf numFmtId="2" fontId="92" fillId="0" borderId="0" xfId="14" applyNumberFormat="1" applyFont="1" applyAlignment="1"/>
    <xf numFmtId="2" fontId="92" fillId="0" borderId="0" xfId="15" applyNumberFormat="1" applyFont="1" applyBorder="1"/>
    <xf numFmtId="2" fontId="93" fillId="0" borderId="0" xfId="15" applyNumberFormat="1" applyFont="1" applyBorder="1"/>
    <xf numFmtId="2" fontId="90" fillId="0" borderId="0" xfId="15" applyNumberFormat="1" applyFont="1"/>
    <xf numFmtId="2" fontId="90" fillId="0" borderId="0" xfId="22" applyNumberFormat="1" applyFont="1"/>
    <xf numFmtId="2" fontId="90" fillId="0" borderId="0" xfId="15" applyNumberFormat="1" applyFont="1" applyBorder="1" applyAlignment="1"/>
    <xf numFmtId="2" fontId="90" fillId="0" borderId="0" xfId="15" applyNumberFormat="1" applyFont="1" applyBorder="1"/>
    <xf numFmtId="2" fontId="47" fillId="3" borderId="30" xfId="4" quotePrefix="1" applyNumberFormat="1" applyFont="1" applyBorder="1">
      <alignment horizontal="center"/>
    </xf>
    <xf numFmtId="0" fontId="74" fillId="0" borderId="0" xfId="0" applyFont="1"/>
    <xf numFmtId="0" fontId="74" fillId="0" borderId="0" xfId="0" applyFont="1" applyFill="1"/>
    <xf numFmtId="0" fontId="41" fillId="0" borderId="0" xfId="0" applyFont="1"/>
    <xf numFmtId="37" fontId="14" fillId="0" borderId="29" xfId="3" applyFont="1" applyBorder="1"/>
    <xf numFmtId="3" fontId="2" fillId="53" borderId="75" xfId="0" applyNumberFormat="1" applyFont="1" applyFill="1" applyBorder="1" applyAlignment="1">
      <alignment horizontal="right" vertical="center"/>
    </xf>
    <xf numFmtId="174" fontId="2" fillId="53" borderId="75" xfId="0" applyNumberFormat="1" applyFont="1" applyFill="1" applyBorder="1" applyAlignment="1">
      <alignment horizontal="right" vertical="center"/>
    </xf>
    <xf numFmtId="0" fontId="96" fillId="0" borderId="0" xfId="0" applyFont="1" applyAlignment="1">
      <alignment vertical="center"/>
    </xf>
    <xf numFmtId="0" fontId="14" fillId="0" borderId="0" xfId="0" applyFont="1" applyAlignment="1">
      <alignment horizontal="right" vertical="center"/>
    </xf>
    <xf numFmtId="3" fontId="14" fillId="0" borderId="0" xfId="0" applyNumberFormat="1" applyFont="1" applyAlignment="1">
      <alignment horizontal="right" vertical="center"/>
    </xf>
    <xf numFmtId="0" fontId="14" fillId="0" borderId="2" xfId="0" applyFont="1" applyBorder="1" applyAlignment="1">
      <alignment horizontal="right" vertical="center"/>
    </xf>
    <xf numFmtId="0" fontId="82" fillId="54" borderId="66" xfId="0" applyFont="1" applyFill="1" applyBorder="1" applyAlignment="1">
      <alignment horizontal="center" vertical="center" wrapText="1"/>
    </xf>
    <xf numFmtId="3" fontId="82" fillId="54" borderId="55" xfId="0" quotePrefix="1" applyNumberFormat="1" applyFont="1" applyFill="1" applyBorder="1" applyAlignment="1">
      <alignment horizontal="center" vertical="center" wrapText="1"/>
    </xf>
    <xf numFmtId="3" fontId="85" fillId="0" borderId="64" xfId="0" applyNumberFormat="1" applyFont="1" applyBorder="1" applyAlignment="1">
      <alignment horizontal="center" vertical="top"/>
    </xf>
    <xf numFmtId="3" fontId="85" fillId="0" borderId="64" xfId="0" applyNumberFormat="1" applyFont="1" applyBorder="1" applyAlignment="1">
      <alignment horizontal="right" vertical="top"/>
    </xf>
    <xf numFmtId="0" fontId="88" fillId="0" borderId="0" xfId="0" applyFont="1" applyFill="1" applyAlignment="1">
      <alignment horizontal="left" vertical="center" wrapText="1"/>
    </xf>
    <xf numFmtId="0" fontId="77" fillId="56" borderId="0" xfId="0" applyFont="1" applyFill="1"/>
    <xf numFmtId="0" fontId="82" fillId="56" borderId="0" xfId="14" applyFont="1" applyFill="1" applyAlignment="1">
      <alignment horizontal="right" vertical="top"/>
    </xf>
    <xf numFmtId="0" fontId="82" fillId="56" borderId="50" xfId="14" applyFont="1" applyFill="1" applyBorder="1" applyAlignment="1">
      <alignment vertical="top"/>
    </xf>
    <xf numFmtId="3" fontId="85" fillId="56" borderId="68" xfId="0" applyNumberFormat="1" applyFont="1" applyFill="1" applyBorder="1" applyAlignment="1">
      <alignment horizontal="right" vertical="top"/>
    </xf>
    <xf numFmtId="3" fontId="85" fillId="56" borderId="69" xfId="0" applyNumberFormat="1" applyFont="1" applyFill="1" applyBorder="1" applyAlignment="1">
      <alignment horizontal="right" vertical="top"/>
    </xf>
    <xf numFmtId="0" fontId="85" fillId="56" borderId="47" xfId="15" applyNumberFormat="1" applyFont="1" applyFill="1" applyBorder="1" applyAlignment="1">
      <alignment horizontal="left" vertical="top" wrapText="1" indent="1"/>
    </xf>
    <xf numFmtId="3" fontId="85" fillId="56" borderId="18" xfId="0" applyNumberFormat="1" applyFont="1" applyFill="1" applyBorder="1" applyAlignment="1">
      <alignment horizontal="right" vertical="top"/>
    </xf>
    <xf numFmtId="0" fontId="85" fillId="56" borderId="47" xfId="15" applyNumberFormat="1" applyFont="1" applyFill="1" applyBorder="1" applyAlignment="1">
      <alignment horizontal="left" vertical="top" indent="1"/>
    </xf>
    <xf numFmtId="0" fontId="77" fillId="0" borderId="50" xfId="15" applyNumberFormat="1" applyFont="1" applyBorder="1" applyAlignment="1">
      <alignment horizontal="left" vertical="top" indent="1"/>
    </xf>
    <xf numFmtId="0" fontId="82" fillId="55" borderId="70" xfId="15" applyNumberFormat="1" applyFont="1" applyFill="1" applyBorder="1" applyAlignment="1">
      <alignment horizontal="left" vertical="top" indent="1"/>
    </xf>
    <xf numFmtId="3" fontId="82" fillId="55" borderId="57" xfId="0" applyNumberFormat="1" applyFont="1" applyFill="1" applyBorder="1" applyAlignment="1">
      <alignment horizontal="right" vertical="top"/>
    </xf>
    <xf numFmtId="0" fontId="82" fillId="57" borderId="53" xfId="0" applyFont="1" applyFill="1" applyBorder="1" applyAlignment="1">
      <alignment horizontal="center" vertical="center" wrapText="1"/>
    </xf>
    <xf numFmtId="0" fontId="82" fillId="56" borderId="63" xfId="15" applyNumberFormat="1" applyFont="1" applyFill="1" applyBorder="1" applyAlignment="1">
      <alignment horizontal="left" vertical="top" indent="1"/>
    </xf>
    <xf numFmtId="3" fontId="85" fillId="56" borderId="42" xfId="0" applyNumberFormat="1" applyFont="1" applyFill="1" applyBorder="1" applyAlignment="1">
      <alignment horizontal="center" vertical="top"/>
    </xf>
    <xf numFmtId="0" fontId="84" fillId="56" borderId="56" xfId="15" applyNumberFormat="1" applyFont="1" applyFill="1" applyBorder="1" applyAlignment="1">
      <alignment horizontal="left" vertical="top" indent="1"/>
    </xf>
    <xf numFmtId="0" fontId="85" fillId="0" borderId="47" xfId="15" applyNumberFormat="1" applyFont="1" applyBorder="1" applyAlignment="1">
      <alignment horizontal="left" vertical="top" indent="1"/>
    </xf>
    <xf numFmtId="0" fontId="84" fillId="0" borderId="66" xfId="15" applyNumberFormat="1" applyFont="1" applyBorder="1" applyAlignment="1">
      <alignment horizontal="left" vertical="top" indent="1"/>
    </xf>
    <xf numFmtId="0" fontId="85" fillId="0" borderId="51" xfId="15" applyNumberFormat="1" applyFont="1" applyBorder="1" applyAlignment="1">
      <alignment horizontal="left" vertical="top" indent="1"/>
    </xf>
    <xf numFmtId="0" fontId="82" fillId="54" borderId="59" xfId="15" applyNumberFormat="1" applyFont="1" applyFill="1" applyBorder="1" applyAlignment="1">
      <alignment horizontal="left" vertical="top" indent="1"/>
    </xf>
    <xf numFmtId="3" fontId="82" fillId="54" borderId="54" xfId="0" applyNumberFormat="1" applyFont="1" applyFill="1" applyBorder="1" applyAlignment="1">
      <alignment horizontal="right" vertical="top"/>
    </xf>
    <xf numFmtId="0" fontId="85" fillId="56" borderId="45" xfId="15" applyNumberFormat="1" applyFont="1" applyFill="1" applyBorder="1" applyAlignment="1">
      <alignment horizontal="left" vertical="top" indent="1"/>
    </xf>
    <xf numFmtId="0" fontId="85" fillId="56" borderId="50" xfId="15" applyNumberFormat="1" applyFont="1" applyFill="1" applyBorder="1" applyAlignment="1">
      <alignment horizontal="left" vertical="top" indent="1"/>
    </xf>
    <xf numFmtId="0" fontId="85" fillId="56" borderId="51" xfId="15" applyNumberFormat="1" applyFont="1" applyFill="1" applyBorder="1" applyAlignment="1">
      <alignment horizontal="left" vertical="top" indent="1"/>
    </xf>
    <xf numFmtId="0" fontId="84" fillId="56" borderId="63" xfId="15" applyNumberFormat="1" applyFont="1" applyFill="1" applyBorder="1" applyAlignment="1">
      <alignment horizontal="left" vertical="top" indent="1"/>
    </xf>
    <xf numFmtId="3" fontId="85" fillId="56" borderId="38" xfId="0" applyNumberFormat="1" applyFont="1" applyFill="1" applyBorder="1" applyAlignment="1">
      <alignment horizontal="center" vertical="top"/>
    </xf>
    <xf numFmtId="3" fontId="85" fillId="56" borderId="39" xfId="0" applyNumberFormat="1" applyFont="1" applyFill="1" applyBorder="1" applyAlignment="1">
      <alignment horizontal="center" vertical="top"/>
    </xf>
    <xf numFmtId="3" fontId="85" fillId="56" borderId="18" xfId="0" applyNumberFormat="1" applyFont="1" applyFill="1" applyBorder="1" applyAlignment="1">
      <alignment horizontal="center" vertical="top"/>
    </xf>
    <xf numFmtId="3" fontId="85" fillId="56" borderId="60" xfId="0" applyNumberFormat="1" applyFont="1" applyFill="1" applyBorder="1" applyAlignment="1">
      <alignment horizontal="center" vertical="top"/>
    </xf>
    <xf numFmtId="0" fontId="84" fillId="0" borderId="63" xfId="15" applyNumberFormat="1" applyFont="1" applyBorder="1" applyAlignment="1">
      <alignment horizontal="left" vertical="top" indent="1"/>
    </xf>
    <xf numFmtId="0" fontId="85" fillId="0" borderId="62" xfId="0" applyFont="1" applyBorder="1" applyAlignment="1">
      <alignment horizontal="left" vertical="center" wrapText="1" indent="1"/>
    </xf>
    <xf numFmtId="0" fontId="85" fillId="0" borderId="65" xfId="0" applyFont="1" applyBorder="1" applyAlignment="1">
      <alignment horizontal="left" vertical="center" wrapText="1" indent="1"/>
    </xf>
    <xf numFmtId="3" fontId="85" fillId="56" borderId="64" xfId="0" applyNumberFormat="1" applyFont="1" applyFill="1" applyBorder="1" applyAlignment="1">
      <alignment horizontal="center" vertical="top"/>
    </xf>
    <xf numFmtId="0" fontId="82" fillId="56" borderId="52" xfId="0" applyFont="1" applyFill="1" applyBorder="1" applyAlignment="1">
      <alignment vertical="top" wrapText="1"/>
    </xf>
    <xf numFmtId="3" fontId="82" fillId="56" borderId="68" xfId="0" applyNumberFormat="1" applyFont="1" applyFill="1" applyBorder="1" applyAlignment="1">
      <alignment horizontal="right" vertical="top" wrapText="1"/>
    </xf>
    <xf numFmtId="3" fontId="82" fillId="56" borderId="67" xfId="0" applyNumberFormat="1" applyFont="1" applyFill="1" applyBorder="1" applyAlignment="1">
      <alignment horizontal="right" vertical="top" wrapText="1"/>
    </xf>
    <xf numFmtId="3" fontId="77" fillId="56" borderId="46" xfId="613" applyNumberFormat="1" applyFont="1" applyFill="1" applyBorder="1"/>
    <xf numFmtId="3" fontId="77" fillId="56" borderId="68" xfId="613" quotePrefix="1" applyNumberFormat="1" applyFont="1" applyFill="1" applyBorder="1" applyAlignment="1">
      <alignment horizontal="right"/>
    </xf>
    <xf numFmtId="3" fontId="77" fillId="56" borderId="67" xfId="613" quotePrefix="1" applyNumberFormat="1" applyFont="1" applyFill="1" applyBorder="1" applyAlignment="1">
      <alignment horizontal="right"/>
    </xf>
    <xf numFmtId="3" fontId="86" fillId="56" borderId="68" xfId="613" quotePrefix="1" applyNumberFormat="1" applyFont="1" applyFill="1" applyBorder="1" applyAlignment="1">
      <alignment horizontal="right"/>
    </xf>
    <xf numFmtId="3" fontId="86" fillId="56" borderId="67" xfId="613" quotePrefix="1" applyNumberFormat="1" applyFont="1" applyFill="1" applyBorder="1" applyAlignment="1">
      <alignment horizontal="right"/>
    </xf>
    <xf numFmtId="0" fontId="77" fillId="0" borderId="0" xfId="0" applyFont="1" applyFill="1" applyBorder="1"/>
    <xf numFmtId="0" fontId="0" fillId="0" borderId="0" xfId="0" applyAlignment="1">
      <alignment wrapText="1"/>
    </xf>
    <xf numFmtId="0" fontId="1" fillId="0" borderId="0" xfId="0" applyFont="1" applyAlignment="1">
      <alignment vertical="center" wrapText="1"/>
    </xf>
    <xf numFmtId="37" fontId="14" fillId="0" borderId="76" xfId="3" applyFont="1" applyBorder="1"/>
    <xf numFmtId="2" fontId="47" fillId="3" borderId="0" xfId="4" applyNumberFormat="1" applyFont="1" applyBorder="1" applyAlignment="1">
      <alignment horizontal="center" wrapText="1"/>
    </xf>
    <xf numFmtId="0" fontId="9" fillId="0" borderId="0" xfId="0" applyFont="1" applyBorder="1"/>
    <xf numFmtId="2" fontId="47" fillId="0" borderId="0" xfId="4" applyNumberFormat="1" applyFont="1" applyFill="1" applyBorder="1" applyAlignment="1">
      <alignment horizontal="center" wrapText="1"/>
    </xf>
    <xf numFmtId="2" fontId="47" fillId="0" borderId="30" xfId="4" quotePrefix="1" applyNumberFormat="1" applyFont="1" applyFill="1" applyBorder="1">
      <alignment horizontal="center"/>
    </xf>
    <xf numFmtId="2" fontId="47" fillId="3" borderId="50" xfId="4" applyNumberFormat="1" applyFont="1" applyBorder="1" applyAlignment="1">
      <alignment horizontal="center" wrapText="1"/>
    </xf>
    <xf numFmtId="2" fontId="47" fillId="3" borderId="77" xfId="4" applyNumberFormat="1" applyFont="1" applyBorder="1" applyAlignment="1">
      <alignment horizontal="center" wrapText="1"/>
    </xf>
    <xf numFmtId="37" fontId="14" fillId="0" borderId="0" xfId="3" applyFont="1" applyBorder="1"/>
    <xf numFmtId="37" fontId="14" fillId="0" borderId="77" xfId="3" applyFont="1" applyBorder="1"/>
    <xf numFmtId="37" fontId="14" fillId="36" borderId="0" xfId="3" applyFont="1" applyFill="1" applyBorder="1"/>
    <xf numFmtId="37" fontId="14" fillId="36" borderId="77" xfId="3" applyFont="1" applyFill="1" applyBorder="1"/>
    <xf numFmtId="37" fontId="14" fillId="0" borderId="0" xfId="3" applyFont="1" applyFill="1" applyBorder="1"/>
    <xf numFmtId="37" fontId="14" fillId="0" borderId="77" xfId="3" applyFont="1" applyFill="1" applyBorder="1"/>
    <xf numFmtId="37" fontId="17" fillId="36" borderId="0" xfId="3" applyFont="1" applyFill="1" applyBorder="1"/>
    <xf numFmtId="37" fontId="17" fillId="36" borderId="77" xfId="3" applyFont="1" applyFill="1" applyBorder="1"/>
    <xf numFmtId="37" fontId="3" fillId="0" borderId="0" xfId="3" applyFont="1" applyFill="1" applyBorder="1"/>
    <xf numFmtId="37" fontId="3" fillId="0" borderId="77" xfId="3" applyFont="1" applyFill="1" applyBorder="1"/>
    <xf numFmtId="0" fontId="3" fillId="0" borderId="77" xfId="0" applyFont="1" applyBorder="1" applyAlignment="1">
      <alignment horizontal="right" vertical="center"/>
    </xf>
    <xf numFmtId="3" fontId="3" fillId="0" borderId="77" xfId="0" applyNumberFormat="1" applyFont="1" applyBorder="1" applyAlignment="1">
      <alignment horizontal="right" vertical="center"/>
    </xf>
    <xf numFmtId="0" fontId="9" fillId="0" borderId="0" xfId="0" applyFont="1" applyBorder="1" applyAlignment="1">
      <alignment vertical="center"/>
    </xf>
    <xf numFmtId="0" fontId="9" fillId="0" borderId="77" xfId="0" applyFont="1" applyBorder="1" applyAlignment="1">
      <alignment vertical="center"/>
    </xf>
    <xf numFmtId="0" fontId="9" fillId="0" borderId="77" xfId="0" applyFont="1" applyBorder="1"/>
    <xf numFmtId="10" fontId="3" fillId="0" borderId="0" xfId="3802" applyNumberFormat="1" applyFont="1" applyBorder="1" applyAlignment="1">
      <alignment horizontal="right" vertical="center"/>
    </xf>
    <xf numFmtId="10" fontId="3" fillId="0" borderId="77" xfId="3802" applyNumberFormat="1" applyFont="1" applyBorder="1" applyAlignment="1">
      <alignment horizontal="right" vertical="center"/>
    </xf>
    <xf numFmtId="37" fontId="17" fillId="0" borderId="0" xfId="609" applyNumberFormat="1" applyFont="1" applyFill="1" applyBorder="1"/>
    <xf numFmtId="37" fontId="17" fillId="0" borderId="77" xfId="609" applyNumberFormat="1" applyFont="1" applyFill="1" applyBorder="1"/>
    <xf numFmtId="37" fontId="14" fillId="0" borderId="0" xfId="609" applyNumberFormat="1" applyFont="1" applyFill="1" applyBorder="1"/>
    <xf numFmtId="37" fontId="14" fillId="0" borderId="77" xfId="609" applyNumberFormat="1" applyFont="1" applyFill="1" applyBorder="1"/>
    <xf numFmtId="37" fontId="17" fillId="0" borderId="0" xfId="5" applyFont="1" applyFill="1" applyBorder="1"/>
    <xf numFmtId="37" fontId="17" fillId="0" borderId="77" xfId="5" applyFont="1" applyFill="1" applyBorder="1"/>
    <xf numFmtId="3" fontId="2" fillId="0" borderId="0" xfId="0" applyNumberFormat="1" applyFont="1" applyFill="1" applyBorder="1" applyAlignment="1">
      <alignment horizontal="right" vertical="center"/>
    </xf>
    <xf numFmtId="3" fontId="2" fillId="0" borderId="77" xfId="0" applyNumberFormat="1" applyFont="1" applyFill="1" applyBorder="1" applyAlignment="1">
      <alignment horizontal="right" vertical="center"/>
    </xf>
    <xf numFmtId="0" fontId="9" fillId="0" borderId="0" xfId="0" applyFont="1" applyFill="1" applyBorder="1"/>
    <xf numFmtId="0" fontId="9" fillId="0" borderId="77" xfId="0" applyFont="1" applyFill="1" applyBorder="1"/>
    <xf numFmtId="173" fontId="3" fillId="0" borderId="0" xfId="0" applyNumberFormat="1" applyFont="1" applyFill="1" applyBorder="1" applyAlignment="1">
      <alignment horizontal="right" vertical="center"/>
    </xf>
    <xf numFmtId="173" fontId="3" fillId="0" borderId="77" xfId="0" applyNumberFormat="1" applyFont="1" applyFill="1" applyBorder="1" applyAlignment="1">
      <alignment horizontal="right" vertical="center"/>
    </xf>
    <xf numFmtId="174" fontId="2" fillId="0" borderId="0" xfId="0" applyNumberFormat="1" applyFont="1" applyFill="1" applyBorder="1" applyAlignment="1">
      <alignment horizontal="right" vertical="center"/>
    </xf>
    <xf numFmtId="174" fontId="2" fillId="0" borderId="77" xfId="0" applyNumberFormat="1" applyFont="1" applyFill="1" applyBorder="1" applyAlignment="1">
      <alignment horizontal="right" vertical="center"/>
    </xf>
    <xf numFmtId="37" fontId="14" fillId="36" borderId="50" xfId="3" applyFont="1" applyFill="1" applyBorder="1"/>
    <xf numFmtId="37" fontId="14" fillId="0" borderId="50" xfId="3" applyFont="1" applyFill="1" applyBorder="1"/>
    <xf numFmtId="37" fontId="17" fillId="36" borderId="50" xfId="3" applyFont="1" applyFill="1" applyBorder="1"/>
    <xf numFmtId="37" fontId="3" fillId="0" borderId="50" xfId="3" applyFont="1" applyFill="1" applyBorder="1"/>
    <xf numFmtId="37" fontId="14" fillId="0" borderId="50" xfId="609" applyNumberFormat="1" applyFont="1" applyBorder="1"/>
    <xf numFmtId="0" fontId="3" fillId="0" borderId="50" xfId="0" applyFont="1" applyBorder="1" applyAlignment="1">
      <alignment horizontal="right" vertical="center"/>
    </xf>
    <xf numFmtId="3" fontId="3" fillId="0" borderId="50" xfId="0" applyNumberFormat="1" applyFont="1" applyBorder="1" applyAlignment="1">
      <alignment horizontal="right" vertical="center"/>
    </xf>
    <xf numFmtId="0" fontId="9" fillId="0" borderId="50" xfId="0" applyFont="1" applyBorder="1" applyAlignment="1">
      <alignment vertical="center"/>
    </xf>
    <xf numFmtId="0" fontId="9" fillId="0" borderId="50" xfId="0" applyFont="1" applyBorder="1"/>
    <xf numFmtId="173" fontId="3" fillId="0" borderId="50" xfId="0" applyNumberFormat="1" applyFont="1" applyBorder="1" applyAlignment="1">
      <alignment horizontal="right" vertical="center"/>
    </xf>
    <xf numFmtId="10" fontId="3" fillId="0" borderId="50" xfId="3802" applyNumberFormat="1" applyFont="1" applyBorder="1" applyAlignment="1">
      <alignment horizontal="right" vertical="center"/>
    </xf>
    <xf numFmtId="37" fontId="14" fillId="0" borderId="50" xfId="3" applyFont="1" applyBorder="1"/>
    <xf numFmtId="37" fontId="17" fillId="0" borderId="50" xfId="609" applyNumberFormat="1" applyFont="1" applyBorder="1"/>
    <xf numFmtId="37" fontId="17" fillId="0" borderId="0" xfId="3" applyFont="1" applyFill="1" applyBorder="1"/>
    <xf numFmtId="37" fontId="17" fillId="0" borderId="77" xfId="3" applyFont="1" applyFill="1" applyBorder="1"/>
    <xf numFmtId="0" fontId="3" fillId="0" borderId="0" xfId="0" applyFont="1" applyFill="1" applyBorder="1" applyAlignment="1">
      <alignment horizontal="right" vertical="center"/>
    </xf>
    <xf numFmtId="0" fontId="3" fillId="0" borderId="77" xfId="0" applyFont="1" applyFill="1" applyBorder="1" applyAlignment="1">
      <alignment horizontal="right" vertical="center"/>
    </xf>
    <xf numFmtId="3" fontId="3" fillId="0" borderId="0" xfId="0" applyNumberFormat="1" applyFont="1" applyFill="1" applyBorder="1" applyAlignment="1">
      <alignment horizontal="right" vertical="center"/>
    </xf>
    <xf numFmtId="3" fontId="3" fillId="0" borderId="77" xfId="0" applyNumberFormat="1" applyFont="1" applyFill="1" applyBorder="1" applyAlignment="1">
      <alignment horizontal="right" vertical="center"/>
    </xf>
    <xf numFmtId="0" fontId="9" fillId="0" borderId="0" xfId="0" applyFont="1" applyFill="1" applyBorder="1" applyAlignment="1">
      <alignment vertical="center"/>
    </xf>
    <xf numFmtId="0" fontId="9" fillId="0" borderId="77" xfId="0" applyFont="1" applyFill="1" applyBorder="1" applyAlignment="1">
      <alignment vertical="center"/>
    </xf>
    <xf numFmtId="10" fontId="3" fillId="0" borderId="0" xfId="3802" applyNumberFormat="1" applyFont="1" applyFill="1" applyBorder="1" applyAlignment="1">
      <alignment horizontal="right" vertical="center"/>
    </xf>
    <xf numFmtId="10" fontId="3" fillId="0" borderId="77" xfId="3802" applyNumberFormat="1" applyFont="1" applyFill="1" applyBorder="1" applyAlignment="1">
      <alignment horizontal="right" vertical="center"/>
    </xf>
    <xf numFmtId="37" fontId="17" fillId="0" borderId="50" xfId="5" applyFont="1" applyFill="1" applyBorder="1"/>
    <xf numFmtId="3" fontId="2" fillId="0" borderId="50" xfId="0" applyNumberFormat="1" applyFont="1" applyFill="1" applyBorder="1" applyAlignment="1">
      <alignment horizontal="right" vertical="center"/>
    </xf>
    <xf numFmtId="174" fontId="2" fillId="0" borderId="50" xfId="0" applyNumberFormat="1" applyFont="1" applyFill="1" applyBorder="1" applyAlignment="1">
      <alignment horizontal="right" vertical="center"/>
    </xf>
    <xf numFmtId="2" fontId="100" fillId="0" borderId="0" xfId="15" applyNumberFormat="1" applyFont="1"/>
    <xf numFmtId="0" fontId="101" fillId="0" borderId="0" xfId="15" applyNumberFormat="1" applyFont="1" applyFill="1"/>
    <xf numFmtId="3" fontId="85" fillId="0" borderId="78" xfId="0" applyNumberFormat="1" applyFont="1" applyBorder="1" applyAlignment="1">
      <alignment horizontal="right" vertical="top"/>
    </xf>
    <xf numFmtId="3" fontId="85" fillId="0" borderId="60" xfId="0" applyNumberFormat="1" applyFont="1" applyBorder="1" applyAlignment="1">
      <alignment horizontal="right" vertical="top"/>
    </xf>
    <xf numFmtId="0" fontId="99" fillId="0" borderId="0" xfId="0" applyFont="1" applyFill="1" applyBorder="1"/>
    <xf numFmtId="0" fontId="0" fillId="0" borderId="0" xfId="0" applyFill="1" applyBorder="1"/>
    <xf numFmtId="0" fontId="97" fillId="0" borderId="0" xfId="0" applyFont="1" applyFill="1" applyBorder="1" applyAlignment="1">
      <alignment vertical="center" wrapText="1"/>
    </xf>
    <xf numFmtId="0" fontId="97" fillId="0" borderId="0" xfId="0" applyFont="1" applyFill="1" applyBorder="1" applyAlignment="1">
      <alignment horizontal="center" vertical="center" wrapText="1"/>
    </xf>
    <xf numFmtId="0" fontId="97" fillId="0" borderId="0" xfId="0" applyFont="1" applyFill="1" applyBorder="1" applyAlignment="1">
      <alignment vertical="center"/>
    </xf>
    <xf numFmtId="0" fontId="97" fillId="0" borderId="0" xfId="0" applyFont="1" applyFill="1" applyBorder="1" applyAlignment="1">
      <alignment horizontal="right" vertical="center"/>
    </xf>
    <xf numFmtId="0" fontId="97" fillId="0" borderId="0" xfId="0" applyFont="1" applyFill="1" applyBorder="1" applyAlignment="1">
      <alignment horizontal="right" vertical="center" wrapText="1"/>
    </xf>
    <xf numFmtId="3" fontId="0" fillId="0" borderId="0" xfId="0" applyNumberFormat="1" applyFill="1" applyBorder="1"/>
    <xf numFmtId="0" fontId="98" fillId="0" borderId="0" xfId="0" applyFont="1" applyFill="1" applyBorder="1" applyAlignment="1">
      <alignment vertical="center"/>
    </xf>
    <xf numFmtId="0" fontId="67" fillId="0" borderId="0" xfId="0" applyFont="1" applyFill="1" applyBorder="1" applyAlignment="1">
      <alignment horizontal="right" vertical="center"/>
    </xf>
    <xf numFmtId="0" fontId="87" fillId="0" borderId="0" xfId="0" applyFont="1" applyFill="1" applyBorder="1" applyAlignment="1">
      <alignment horizontal="right"/>
    </xf>
    <xf numFmtId="3" fontId="14" fillId="0" borderId="0" xfId="0" applyNumberFormat="1" applyFont="1" applyFill="1" applyBorder="1" applyAlignment="1">
      <alignment vertical="top"/>
    </xf>
    <xf numFmtId="3" fontId="85" fillId="56" borderId="38" xfId="0" applyNumberFormat="1" applyFont="1" applyFill="1" applyBorder="1" applyAlignment="1">
      <alignment horizontal="right" vertical="top"/>
    </xf>
    <xf numFmtId="3" fontId="86" fillId="56" borderId="69" xfId="613" quotePrefix="1" applyNumberFormat="1" applyFont="1" applyFill="1" applyBorder="1" applyAlignment="1">
      <alignment horizontal="right"/>
    </xf>
    <xf numFmtId="3" fontId="82" fillId="55" borderId="61" xfId="0" applyNumberFormat="1" applyFont="1" applyFill="1" applyBorder="1" applyAlignment="1">
      <alignment horizontal="right" vertical="top"/>
    </xf>
    <xf numFmtId="3" fontId="85" fillId="56" borderId="39" xfId="0" applyNumberFormat="1" applyFont="1" applyFill="1" applyBorder="1" applyAlignment="1">
      <alignment horizontal="right" vertical="top"/>
    </xf>
    <xf numFmtId="0" fontId="14" fillId="56" borderId="0" xfId="0" applyFont="1" applyFill="1"/>
    <xf numFmtId="0" fontId="14" fillId="56" borderId="0" xfId="0" applyFont="1" applyFill="1" applyAlignment="1">
      <alignment wrapText="1"/>
    </xf>
    <xf numFmtId="174" fontId="3" fillId="0" borderId="30" xfId="0" applyNumberFormat="1" applyFont="1" applyBorder="1" applyAlignment="1">
      <alignment horizontal="right" vertical="center"/>
    </xf>
    <xf numFmtId="0" fontId="82" fillId="56" borderId="0" xfId="0" applyFont="1" applyFill="1" applyAlignment="1">
      <alignment horizontal="right" vertical="center"/>
    </xf>
    <xf numFmtId="0" fontId="77" fillId="56" borderId="0" xfId="0" applyFont="1" applyFill="1" applyAlignment="1">
      <alignment horizontal="center" vertical="center" wrapText="1"/>
    </xf>
    <xf numFmtId="3" fontId="82" fillId="57" borderId="40" xfId="0" quotePrefix="1" applyNumberFormat="1" applyFont="1" applyFill="1" applyBorder="1" applyAlignment="1">
      <alignment horizontal="center" vertical="center" wrapText="1"/>
    </xf>
    <xf numFmtId="3" fontId="85" fillId="56" borderId="67" xfId="0" applyNumberFormat="1" applyFont="1" applyFill="1" applyBorder="1" applyAlignment="1">
      <alignment horizontal="right" vertical="top"/>
    </xf>
    <xf numFmtId="3" fontId="85" fillId="56" borderId="46" xfId="0" applyNumberFormat="1" applyFont="1" applyFill="1" applyBorder="1" applyAlignment="1">
      <alignment horizontal="right" vertical="top"/>
    </xf>
    <xf numFmtId="3" fontId="85" fillId="0" borderId="46" xfId="0" applyNumberFormat="1" applyFont="1" applyBorder="1" applyAlignment="1">
      <alignment horizontal="right" vertical="top"/>
    </xf>
    <xf numFmtId="0" fontId="85" fillId="0" borderId="56" xfId="15" applyNumberFormat="1" applyFont="1" applyBorder="1" applyAlignment="1">
      <alignment horizontal="left" vertical="top" indent="1"/>
    </xf>
    <xf numFmtId="0" fontId="82" fillId="0" borderId="50" xfId="15" applyNumberFormat="1" applyFont="1" applyBorder="1" applyAlignment="1">
      <alignment vertical="top"/>
    </xf>
    <xf numFmtId="3" fontId="85" fillId="0" borderId="68" xfId="0" applyNumberFormat="1" applyFont="1" applyBorder="1" applyAlignment="1">
      <alignment horizontal="right" vertical="top"/>
    </xf>
    <xf numFmtId="3" fontId="85" fillId="0" borderId="69" xfId="0" applyNumberFormat="1" applyFont="1" applyBorder="1" applyAlignment="1">
      <alignment horizontal="right" vertical="top"/>
    </xf>
    <xf numFmtId="0" fontId="82" fillId="0" borderId="47" xfId="14" applyFont="1" applyFill="1" applyBorder="1" applyAlignment="1">
      <alignment vertical="top"/>
    </xf>
    <xf numFmtId="3" fontId="14" fillId="0" borderId="82" xfId="15" applyNumberFormat="1" applyBorder="1" applyAlignment="1">
      <alignment vertical="top"/>
    </xf>
    <xf numFmtId="3" fontId="85" fillId="0" borderId="67" xfId="0" applyNumberFormat="1" applyFont="1" applyBorder="1" applyAlignment="1">
      <alignment horizontal="right" vertical="top"/>
    </xf>
    <xf numFmtId="0" fontId="85" fillId="0" borderId="50" xfId="15" applyNumberFormat="1" applyFont="1" applyBorder="1" applyAlignment="1">
      <alignment horizontal="left" vertical="top" indent="1"/>
    </xf>
    <xf numFmtId="3" fontId="85" fillId="0" borderId="58" xfId="0" applyNumberFormat="1" applyFont="1" applyBorder="1" applyAlignment="1">
      <alignment horizontal="center" vertical="top"/>
    </xf>
    <xf numFmtId="3" fontId="85" fillId="0" borderId="79" xfId="0" applyNumberFormat="1" applyFont="1" applyBorder="1" applyAlignment="1">
      <alignment horizontal="center" vertical="top"/>
    </xf>
    <xf numFmtId="3" fontId="85" fillId="56" borderId="83" xfId="0" applyNumberFormat="1" applyFont="1" applyFill="1" applyBorder="1" applyAlignment="1">
      <alignment horizontal="center" vertical="top"/>
    </xf>
    <xf numFmtId="3" fontId="82" fillId="55" borderId="48" xfId="0" applyNumberFormat="1" applyFont="1" applyFill="1" applyBorder="1" applyAlignment="1">
      <alignment horizontal="right" vertical="top"/>
    </xf>
    <xf numFmtId="3" fontId="85" fillId="56" borderId="43" xfId="0" applyNumberFormat="1" applyFont="1" applyFill="1" applyBorder="1" applyAlignment="1">
      <alignment horizontal="center" vertical="top"/>
    </xf>
    <xf numFmtId="3" fontId="82" fillId="54" borderId="40" xfId="0" applyNumberFormat="1" applyFont="1" applyFill="1" applyBorder="1" applyAlignment="1">
      <alignment horizontal="right" vertical="top"/>
    </xf>
    <xf numFmtId="3" fontId="85" fillId="56" borderId="84" xfId="0" applyNumberFormat="1" applyFont="1" applyFill="1" applyBorder="1" applyAlignment="1">
      <alignment horizontal="center" vertical="top"/>
    </xf>
    <xf numFmtId="3" fontId="85" fillId="56" borderId="46" xfId="0" applyNumberFormat="1" applyFont="1" applyFill="1" applyBorder="1" applyAlignment="1">
      <alignment horizontal="center" vertical="top"/>
    </xf>
    <xf numFmtId="0" fontId="84" fillId="0" borderId="71" xfId="15" applyNumberFormat="1" applyFont="1" applyBorder="1" applyAlignment="1">
      <alignment horizontal="left" vertical="top" indent="1"/>
    </xf>
    <xf numFmtId="3" fontId="82" fillId="0" borderId="72" xfId="0" applyNumberFormat="1" applyFont="1" applyBorder="1" applyAlignment="1">
      <alignment horizontal="right" vertical="top"/>
    </xf>
    <xf numFmtId="3" fontId="82" fillId="0" borderId="80" xfId="0" applyNumberFormat="1" applyFont="1" applyBorder="1" applyAlignment="1">
      <alignment horizontal="right" vertical="top"/>
    </xf>
    <xf numFmtId="0" fontId="85" fillId="0" borderId="73" xfId="15" applyNumberFormat="1" applyFont="1" applyBorder="1" applyAlignment="1">
      <alignment horizontal="left" vertical="top" indent="1"/>
    </xf>
    <xf numFmtId="3" fontId="85" fillId="0" borderId="81" xfId="0" applyNumberFormat="1" applyFont="1" applyBorder="1" applyAlignment="1">
      <alignment horizontal="right" vertical="top"/>
    </xf>
    <xf numFmtId="3" fontId="85" fillId="56" borderId="43" xfId="0" applyNumberFormat="1" applyFont="1" applyFill="1" applyBorder="1" applyAlignment="1">
      <alignment horizontal="right" vertical="top"/>
    </xf>
    <xf numFmtId="3" fontId="82" fillId="54" borderId="72" xfId="0" applyNumberFormat="1" applyFont="1" applyFill="1" applyBorder="1" applyAlignment="1">
      <alignment vertical="top" wrapText="1"/>
    </xf>
    <xf numFmtId="3" fontId="82" fillId="54" borderId="57" xfId="0" applyNumberFormat="1" applyFont="1" applyFill="1" applyBorder="1" applyAlignment="1">
      <alignment vertical="top" wrapText="1"/>
    </xf>
    <xf numFmtId="3" fontId="82" fillId="54" borderId="80" xfId="0" applyNumberFormat="1" applyFont="1" applyFill="1" applyBorder="1" applyAlignment="1">
      <alignment vertical="top" wrapText="1"/>
    </xf>
    <xf numFmtId="3" fontId="82" fillId="54" borderId="48" xfId="0" applyNumberFormat="1" applyFont="1" applyFill="1" applyBorder="1" applyAlignment="1">
      <alignment vertical="top" wrapText="1"/>
    </xf>
    <xf numFmtId="3" fontId="82" fillId="57" borderId="85" xfId="0" quotePrefix="1" applyNumberFormat="1" applyFont="1" applyFill="1" applyBorder="1" applyAlignment="1">
      <alignment horizontal="center" vertical="center" wrapText="1"/>
    </xf>
    <xf numFmtId="3" fontId="85" fillId="0" borderId="43" xfId="0" applyNumberFormat="1" applyFont="1" applyBorder="1" applyAlignment="1">
      <alignment horizontal="right" vertical="top"/>
    </xf>
    <xf numFmtId="3" fontId="85" fillId="0" borderId="86" xfId="0" applyNumberFormat="1" applyFont="1" applyBorder="1" applyAlignment="1">
      <alignment horizontal="right" vertical="top"/>
    </xf>
    <xf numFmtId="3" fontId="85" fillId="0" borderId="84" xfId="0" applyNumberFormat="1" applyFont="1" applyBorder="1" applyAlignment="1">
      <alignment horizontal="right" vertical="top"/>
    </xf>
    <xf numFmtId="0" fontId="82" fillId="56" borderId="66" xfId="14" applyFont="1" applyFill="1" applyBorder="1" applyAlignment="1">
      <alignment vertical="top"/>
    </xf>
    <xf numFmtId="3" fontId="85" fillId="56" borderId="83" xfId="0" applyNumberFormat="1" applyFont="1" applyFill="1" applyBorder="1" applyAlignment="1">
      <alignment horizontal="right" vertical="top"/>
    </xf>
    <xf numFmtId="0" fontId="82" fillId="55" borderId="47" xfId="15" applyNumberFormat="1" applyFont="1" applyFill="1" applyBorder="1" applyAlignment="1">
      <alignment horizontal="left" vertical="top" indent="1"/>
    </xf>
    <xf numFmtId="3" fontId="82" fillId="55" borderId="18" xfId="0" applyNumberFormat="1" applyFont="1" applyFill="1" applyBorder="1" applyAlignment="1">
      <alignment horizontal="right" vertical="top"/>
    </xf>
    <xf numFmtId="3" fontId="82" fillId="55" borderId="46" xfId="0" applyNumberFormat="1" applyFont="1" applyFill="1" applyBorder="1" applyAlignment="1">
      <alignment horizontal="right" vertical="top"/>
    </xf>
    <xf numFmtId="37" fontId="2" fillId="0" borderId="75" xfId="5" applyFont="1" applyFill="1" applyBorder="1"/>
    <xf numFmtId="37" fontId="2" fillId="0" borderId="31" xfId="5" applyFont="1" applyFill="1" applyBorder="1"/>
    <xf numFmtId="37" fontId="2" fillId="0" borderId="30" xfId="5" applyFont="1" applyFill="1" applyBorder="1"/>
    <xf numFmtId="37" fontId="2" fillId="0" borderId="74" xfId="5" applyNumberFormat="1" applyFont="1" applyFill="1" applyBorder="1"/>
    <xf numFmtId="3" fontId="3" fillId="56" borderId="0" xfId="0" applyNumberFormat="1" applyFont="1" applyFill="1" applyAlignment="1">
      <alignment horizontal="right" vertical="center"/>
    </xf>
    <xf numFmtId="3" fontId="3" fillId="56" borderId="2" xfId="0" applyNumberFormat="1" applyFont="1" applyFill="1" applyBorder="1" applyAlignment="1">
      <alignment horizontal="right" vertical="center"/>
    </xf>
    <xf numFmtId="0" fontId="24" fillId="56" borderId="0" xfId="0" applyFont="1" applyFill="1" applyAlignment="1">
      <alignment vertical="center"/>
    </xf>
    <xf numFmtId="0" fontId="3" fillId="56" borderId="0" xfId="0" applyFont="1" applyFill="1" applyAlignment="1">
      <alignment horizontal="right" vertical="center"/>
    </xf>
    <xf numFmtId="0" fontId="9" fillId="56" borderId="0" xfId="0" applyFont="1" applyFill="1"/>
    <xf numFmtId="0" fontId="3" fillId="56" borderId="0" xfId="0" applyFont="1" applyFill="1" applyAlignment="1">
      <alignment horizontal="left" vertical="center" wrapText="1" indent="2"/>
    </xf>
    <xf numFmtId="0" fontId="3" fillId="56" borderId="0" xfId="0" applyFont="1" applyFill="1" applyBorder="1" applyAlignment="1">
      <alignment horizontal="right" vertical="center"/>
    </xf>
    <xf numFmtId="0" fontId="3" fillId="56" borderId="2" xfId="0" applyFont="1" applyFill="1" applyBorder="1" applyAlignment="1">
      <alignment horizontal="right" vertical="center"/>
    </xf>
    <xf numFmtId="0" fontId="3" fillId="56" borderId="0" xfId="0" applyFont="1" applyFill="1" applyAlignment="1">
      <alignment vertical="center"/>
    </xf>
    <xf numFmtId="0" fontId="9" fillId="56" borderId="0" xfId="0" applyFont="1" applyFill="1" applyAlignment="1">
      <alignment vertical="center"/>
    </xf>
    <xf numFmtId="0" fontId="3" fillId="56" borderId="0" xfId="0" applyFont="1" applyFill="1" applyAlignment="1">
      <alignment horizontal="left" vertical="center" indent="5"/>
    </xf>
    <xf numFmtId="0" fontId="24" fillId="56" borderId="0" xfId="0" applyFont="1" applyFill="1"/>
    <xf numFmtId="3" fontId="3" fillId="56" borderId="0" xfId="0" applyNumberFormat="1" applyFont="1" applyFill="1" applyBorder="1" applyAlignment="1">
      <alignment horizontal="right" vertical="center"/>
    </xf>
    <xf numFmtId="0" fontId="102" fillId="56" borderId="0" xfId="0" applyFont="1" applyFill="1"/>
    <xf numFmtId="0" fontId="75" fillId="56" borderId="0" xfId="0" applyFont="1" applyFill="1" applyAlignment="1">
      <alignment vertical="center"/>
    </xf>
    <xf numFmtId="0" fontId="75" fillId="56" borderId="0" xfId="0" applyFont="1" applyFill="1" applyAlignment="1">
      <alignment horizontal="right" vertical="center"/>
    </xf>
    <xf numFmtId="0" fontId="76" fillId="56" borderId="0" xfId="0" applyFont="1" applyFill="1" applyAlignment="1">
      <alignment vertical="center"/>
    </xf>
    <xf numFmtId="0" fontId="75" fillId="56" borderId="2" xfId="0" applyFont="1" applyFill="1" applyBorder="1" applyAlignment="1">
      <alignment horizontal="right" vertical="center"/>
    </xf>
    <xf numFmtId="0" fontId="2" fillId="56" borderId="0" xfId="0" applyFont="1" applyFill="1" applyAlignment="1">
      <alignment vertical="center"/>
    </xf>
    <xf numFmtId="3" fontId="2" fillId="56" borderId="28" xfId="0" applyNumberFormat="1" applyFont="1" applyFill="1" applyBorder="1" applyAlignment="1">
      <alignment horizontal="right" vertical="center"/>
    </xf>
    <xf numFmtId="3" fontId="14" fillId="56" borderId="0" xfId="0" applyNumberFormat="1" applyFont="1" applyFill="1" applyAlignment="1">
      <alignment horizontal="right" vertical="center"/>
    </xf>
    <xf numFmtId="0" fontId="14" fillId="56" borderId="0" xfId="0" applyFont="1" applyFill="1" applyAlignment="1">
      <alignment horizontal="right" vertical="center"/>
    </xf>
    <xf numFmtId="3" fontId="14" fillId="56" borderId="2" xfId="0" applyNumberFormat="1" applyFont="1" applyFill="1" applyBorder="1" applyAlignment="1">
      <alignment horizontal="right" vertical="center"/>
    </xf>
    <xf numFmtId="0" fontId="17" fillId="56" borderId="0" xfId="0" applyFont="1" applyFill="1"/>
    <xf numFmtId="0" fontId="3" fillId="56" borderId="0" xfId="0" applyFont="1" applyFill="1" applyAlignment="1">
      <alignment horizontal="left" vertical="top" wrapText="1"/>
    </xf>
    <xf numFmtId="0" fontId="103" fillId="56" borderId="0" xfId="0" applyFont="1" applyFill="1" applyAlignment="1">
      <alignment vertical="center"/>
    </xf>
    <xf numFmtId="0" fontId="103" fillId="0" borderId="0" xfId="0" applyFont="1" applyAlignment="1">
      <alignment vertical="center" wrapText="1"/>
    </xf>
    <xf numFmtId="0" fontId="3" fillId="56" borderId="0" xfId="0" applyFont="1" applyFill="1" applyAlignment="1">
      <alignment vertical="center" wrapText="1"/>
    </xf>
    <xf numFmtId="0" fontId="2" fillId="56" borderId="0" xfId="0" applyFont="1" applyFill="1"/>
    <xf numFmtId="3" fontId="24" fillId="56" borderId="0" xfId="0" applyNumberFormat="1" applyFont="1" applyFill="1" applyAlignment="1">
      <alignment vertical="center"/>
    </xf>
    <xf numFmtId="0" fontId="24" fillId="56" borderId="0" xfId="0" applyFont="1" applyFill="1" applyAlignment="1" applyProtection="1">
      <alignment vertical="center"/>
      <protection locked="0"/>
    </xf>
    <xf numFmtId="0" fontId="24" fillId="0" borderId="0" xfId="0" applyFont="1" applyAlignment="1">
      <alignment vertical="center" wrapText="1"/>
    </xf>
    <xf numFmtId="0" fontId="103" fillId="56" borderId="0" xfId="0" applyFont="1" applyFill="1" applyAlignment="1">
      <alignment vertical="center" wrapText="1"/>
    </xf>
    <xf numFmtId="0" fontId="24" fillId="0" borderId="0" xfId="0" applyFont="1" applyAlignment="1" applyProtection="1">
      <alignment vertical="center" wrapText="1"/>
      <protection locked="0"/>
    </xf>
    <xf numFmtId="0" fontId="1" fillId="0" borderId="0" xfId="0" applyFont="1" applyFill="1" applyAlignment="1">
      <alignment vertical="center"/>
    </xf>
    <xf numFmtId="2" fontId="90" fillId="0" borderId="0" xfId="15" applyNumberFormat="1" applyFont="1" applyFill="1"/>
    <xf numFmtId="0" fontId="66" fillId="0" borderId="0" xfId="8" applyFont="1" applyFill="1" applyAlignment="1"/>
    <xf numFmtId="0" fontId="3" fillId="0" borderId="0" xfId="0" quotePrefix="1" applyFont="1" applyAlignment="1">
      <alignment horizontal="right" vertical="center"/>
    </xf>
    <xf numFmtId="0" fontId="3" fillId="0" borderId="0" xfId="0" applyFont="1" applyAlignment="1">
      <alignment horizontal="right"/>
    </xf>
    <xf numFmtId="0" fontId="3" fillId="0" borderId="0" xfId="0" applyFont="1" applyAlignment="1">
      <alignment horizontal="right" vertical="center"/>
    </xf>
    <xf numFmtId="0" fontId="3" fillId="56" borderId="0" xfId="0" quotePrefix="1" applyFont="1" applyFill="1" applyAlignment="1">
      <alignment horizontal="right" vertical="center"/>
    </xf>
    <xf numFmtId="0" fontId="85" fillId="56" borderId="0" xfId="0" applyFont="1" applyFill="1" applyAlignment="1">
      <alignment vertical="top" wrapText="1"/>
    </xf>
    <xf numFmtId="0" fontId="85" fillId="0" borderId="51" xfId="0" applyFont="1" applyBorder="1" applyAlignment="1">
      <alignment horizontal="left" vertical="center" wrapText="1" indent="1"/>
    </xf>
    <xf numFmtId="0" fontId="85" fillId="0" borderId="50" xfId="0" applyFont="1" applyBorder="1" applyAlignment="1">
      <alignment horizontal="left" vertical="center" wrapText="1" indent="1"/>
    </xf>
    <xf numFmtId="0" fontId="82" fillId="0" borderId="63" xfId="15" applyNumberFormat="1" applyFont="1" applyBorder="1" applyAlignment="1">
      <alignment horizontal="left" vertical="top" indent="1"/>
    </xf>
    <xf numFmtId="0" fontId="85" fillId="56" borderId="0" xfId="0" applyFont="1" applyFill="1" applyAlignment="1">
      <alignment vertical="top"/>
    </xf>
    <xf numFmtId="0" fontId="77" fillId="0" borderId="0" xfId="0" applyFont="1" applyAlignment="1">
      <alignment horizontal="right"/>
    </xf>
    <xf numFmtId="0" fontId="77" fillId="0" borderId="0" xfId="0" applyFont="1" applyAlignment="1">
      <alignment horizontal="right" wrapText="1"/>
    </xf>
    <xf numFmtId="0" fontId="86" fillId="0" borderId="0" xfId="0" applyFont="1" applyAlignment="1">
      <alignment horizontal="right"/>
    </xf>
    <xf numFmtId="0" fontId="85" fillId="0" borderId="0" xfId="15" applyNumberFormat="1" applyFont="1" applyAlignment="1">
      <alignment horizontal="right" vertical="top" indent="1"/>
    </xf>
    <xf numFmtId="3" fontId="87" fillId="56" borderId="0" xfId="0" applyNumberFormat="1" applyFont="1" applyFill="1" applyAlignment="1">
      <alignment horizontal="right" vertical="top"/>
    </xf>
    <xf numFmtId="3" fontId="87" fillId="56" borderId="42" xfId="0" applyNumberFormat="1" applyFont="1" applyFill="1" applyBorder="1" applyAlignment="1">
      <alignment horizontal="right" vertical="top"/>
    </xf>
    <xf numFmtId="3" fontId="87" fillId="56" borderId="44" xfId="0" applyNumberFormat="1" applyFont="1" applyFill="1" applyBorder="1" applyAlignment="1">
      <alignment horizontal="right" vertical="top"/>
    </xf>
    <xf numFmtId="3" fontId="85" fillId="56" borderId="68" xfId="0" applyNumberFormat="1" applyFont="1" applyFill="1" applyBorder="1" applyAlignment="1">
      <alignment horizontal="center" vertical="top"/>
    </xf>
    <xf numFmtId="3" fontId="85" fillId="56" borderId="69" xfId="0" applyNumberFormat="1" applyFont="1" applyFill="1" applyBorder="1" applyAlignment="1">
      <alignment horizontal="center" vertical="top"/>
    </xf>
    <xf numFmtId="3" fontId="85" fillId="56" borderId="67" xfId="0" applyNumberFormat="1" applyFont="1" applyFill="1" applyBorder="1" applyAlignment="1">
      <alignment horizontal="center" vertical="top"/>
    </xf>
    <xf numFmtId="3" fontId="85" fillId="56" borderId="42" xfId="0" applyNumberFormat="1" applyFont="1" applyFill="1" applyBorder="1" applyAlignment="1">
      <alignment horizontal="right" vertical="top"/>
    </xf>
    <xf numFmtId="3" fontId="85" fillId="56" borderId="64" xfId="0" applyNumberFormat="1" applyFont="1" applyFill="1" applyBorder="1" applyAlignment="1">
      <alignment horizontal="right" vertical="top"/>
    </xf>
    <xf numFmtId="3" fontId="77" fillId="56" borderId="0" xfId="613" quotePrefix="1" applyNumberFormat="1" applyFont="1" applyFill="1" applyAlignment="1">
      <alignment horizontal="right"/>
    </xf>
    <xf numFmtId="3" fontId="77" fillId="0" borderId="0" xfId="0" applyNumberFormat="1" applyFont="1"/>
    <xf numFmtId="3" fontId="85" fillId="0" borderId="0" xfId="0" applyNumberFormat="1" applyFont="1" applyAlignment="1">
      <alignment horizontal="right" vertical="top" wrapText="1"/>
    </xf>
    <xf numFmtId="0" fontId="82" fillId="56" borderId="66" xfId="15" applyNumberFormat="1" applyFont="1" applyFill="1" applyBorder="1" applyAlignment="1">
      <alignment horizontal="left" vertical="top" indent="1"/>
    </xf>
    <xf numFmtId="0" fontId="84" fillId="0" borderId="51" xfId="15" applyNumberFormat="1" applyFont="1" applyBorder="1" applyAlignment="1">
      <alignment horizontal="left" vertical="top" indent="1"/>
    </xf>
    <xf numFmtId="3" fontId="85" fillId="0" borderId="58" xfId="0" applyNumberFormat="1" applyFont="1" applyBorder="1" applyAlignment="1">
      <alignment horizontal="right" vertical="top"/>
    </xf>
    <xf numFmtId="0" fontId="84" fillId="0" borderId="41" xfId="15" applyNumberFormat="1" applyFont="1" applyBorder="1" applyAlignment="1">
      <alignment horizontal="left" vertical="top" indent="1"/>
    </xf>
    <xf numFmtId="0" fontId="84" fillId="0" borderId="0" xfId="0" applyFont="1" applyAlignment="1">
      <alignment vertical="top" wrapText="1"/>
    </xf>
    <xf numFmtId="3" fontId="85" fillId="0" borderId="87" xfId="0" applyNumberFormat="1" applyFont="1" applyBorder="1" applyAlignment="1">
      <alignment horizontal="right" vertical="top"/>
    </xf>
    <xf numFmtId="0" fontId="104" fillId="56" borderId="0" xfId="0" applyFont="1" applyFill="1"/>
    <xf numFmtId="0" fontId="0" fillId="56" borderId="0" xfId="0" applyFont="1" applyFill="1"/>
    <xf numFmtId="0" fontId="83" fillId="56" borderId="0" xfId="0" applyFont="1" applyFill="1" applyAlignment="1">
      <alignment horizontal="right"/>
    </xf>
    <xf numFmtId="0" fontId="82" fillId="0" borderId="51" xfId="15" applyNumberFormat="1" applyFont="1" applyBorder="1" applyAlignment="1">
      <alignment horizontal="left" vertical="top" indent="1"/>
    </xf>
    <xf numFmtId="0" fontId="105" fillId="56" borderId="55" xfId="0" applyFont="1" applyFill="1" applyBorder="1" applyAlignment="1">
      <alignment horizontal="left" vertical="top" wrapText="1"/>
    </xf>
    <xf numFmtId="3" fontId="82" fillId="55" borderId="88" xfId="0" applyNumberFormat="1" applyFont="1" applyFill="1" applyBorder="1" applyAlignment="1">
      <alignment horizontal="right" vertical="top"/>
    </xf>
    <xf numFmtId="3" fontId="82" fillId="55" borderId="89" xfId="0" applyNumberFormat="1" applyFont="1" applyFill="1" applyBorder="1" applyAlignment="1">
      <alignment horizontal="right" vertical="top"/>
    </xf>
    <xf numFmtId="37" fontId="17" fillId="36" borderId="90" xfId="3" applyFont="1" applyFill="1" applyBorder="1"/>
    <xf numFmtId="37" fontId="17" fillId="0" borderId="90" xfId="609" applyNumberFormat="1" applyFont="1" applyBorder="1"/>
    <xf numFmtId="0" fontId="82" fillId="0" borderId="91" xfId="15" applyNumberFormat="1" applyFont="1" applyBorder="1" applyAlignment="1">
      <alignment horizontal="left" vertical="top" indent="1"/>
    </xf>
    <xf numFmtId="3" fontId="82" fillId="0" borderId="91" xfId="0" applyNumberFormat="1" applyFont="1" applyBorder="1" applyAlignment="1">
      <alignment horizontal="right" vertical="top"/>
    </xf>
    <xf numFmtId="0" fontId="0" fillId="0" borderId="91" xfId="0" applyBorder="1"/>
    <xf numFmtId="0" fontId="82" fillId="0" borderId="41" xfId="15" applyNumberFormat="1" applyFont="1" applyBorder="1" applyAlignment="1">
      <alignment horizontal="left" vertical="top" indent="1"/>
    </xf>
    <xf numFmtId="0" fontId="84" fillId="0" borderId="50" xfId="15" applyNumberFormat="1" applyFont="1" applyBorder="1" applyAlignment="1">
      <alignment horizontal="left" vertical="top" indent="1"/>
    </xf>
    <xf numFmtId="3" fontId="87" fillId="56" borderId="87" xfId="0" applyNumberFormat="1" applyFont="1" applyFill="1" applyBorder="1" applyAlignment="1">
      <alignment horizontal="right" vertical="top"/>
    </xf>
    <xf numFmtId="3" fontId="82" fillId="54" borderId="54" xfId="0" applyNumberFormat="1" applyFont="1" applyFill="1" applyBorder="1" applyAlignment="1">
      <alignment vertical="top" wrapText="1"/>
    </xf>
    <xf numFmtId="3" fontId="82" fillId="54" borderId="40" xfId="0" applyNumberFormat="1" applyFont="1" applyFill="1" applyBorder="1" applyAlignment="1">
      <alignment vertical="top" wrapText="1"/>
    </xf>
    <xf numFmtId="2" fontId="47" fillId="3" borderId="66" xfId="4" applyNumberFormat="1" applyFont="1" applyBorder="1" applyAlignment="1">
      <alignment horizontal="center" wrapText="1"/>
    </xf>
    <xf numFmtId="2" fontId="47" fillId="3" borderId="49" xfId="4" applyNumberFormat="1" applyFont="1" applyBorder="1" applyAlignment="1">
      <alignment horizontal="center" wrapText="1"/>
    </xf>
    <xf numFmtId="2" fontId="47" fillId="3" borderId="44" xfId="4" applyNumberFormat="1" applyFont="1" applyBorder="1" applyAlignment="1">
      <alignment horizontal="center" wrapText="1"/>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0" fillId="0" borderId="0" xfId="0" applyFill="1" applyAlignment="1">
      <alignment wrapText="1"/>
    </xf>
    <xf numFmtId="0" fontId="1" fillId="0" borderId="0" xfId="0" applyFont="1" applyAlignment="1">
      <alignment vertical="center" wrapText="1"/>
    </xf>
  </cellXfs>
  <cellStyles count="3803">
    <cellStyle name="20% - Accent1" xfId="69" builtinId="30" customBuiltin="1"/>
    <cellStyle name="20% - Accent1 10" xfId="1037" xr:uid="{00000000-0005-0000-0000-000001000000}"/>
    <cellStyle name="20% - Accent1 2" xfId="101" xr:uid="{00000000-0005-0000-0000-000002000000}"/>
    <cellStyle name="20% - Accent1 3" xfId="224" xr:uid="{00000000-0005-0000-0000-000003000000}"/>
    <cellStyle name="20% - Accent1 3 2" xfId="363" xr:uid="{00000000-0005-0000-0000-000004000000}"/>
    <cellStyle name="20% - Accent1 3 2 2" xfId="822" xr:uid="{00000000-0005-0000-0000-000005000000}"/>
    <cellStyle name="20% - Accent1 3 2 2 2" xfId="2762" xr:uid="{00000000-0005-0000-0000-000006000000}"/>
    <cellStyle name="20% - Accent1 3 2 2 3" xfId="3594" xr:uid="{00000000-0005-0000-0000-000007000000}"/>
    <cellStyle name="20% - Accent1 3 2 2 4" xfId="1929" xr:uid="{00000000-0005-0000-0000-000008000000}"/>
    <cellStyle name="20% - Accent1 3 2 3" xfId="1512" xr:uid="{00000000-0005-0000-0000-000009000000}"/>
    <cellStyle name="20% - Accent1 3 2 4" xfId="2346" xr:uid="{00000000-0005-0000-0000-00000A000000}"/>
    <cellStyle name="20% - Accent1 3 2 5" xfId="3178" xr:uid="{00000000-0005-0000-0000-00000B000000}"/>
    <cellStyle name="20% - Accent1 3 2 6" xfId="1174" xr:uid="{00000000-0005-0000-0000-00000C000000}"/>
    <cellStyle name="20% - Accent1 3 3" xfId="505" xr:uid="{00000000-0005-0000-0000-00000D000000}"/>
    <cellStyle name="20% - Accent1 3 3 2" xfId="964" xr:uid="{00000000-0005-0000-0000-00000E000000}"/>
    <cellStyle name="20% - Accent1 3 3 2 2" xfId="2904" xr:uid="{00000000-0005-0000-0000-00000F000000}"/>
    <cellStyle name="20% - Accent1 3 3 2 3" xfId="3736" xr:uid="{00000000-0005-0000-0000-000010000000}"/>
    <cellStyle name="20% - Accent1 3 3 2 4" xfId="2071" xr:uid="{00000000-0005-0000-0000-000011000000}"/>
    <cellStyle name="20% - Accent1 3 3 3" xfId="2488" xr:uid="{00000000-0005-0000-0000-000012000000}"/>
    <cellStyle name="20% - Accent1 3 3 4" xfId="3320" xr:uid="{00000000-0005-0000-0000-000013000000}"/>
    <cellStyle name="20% - Accent1 3 3 5" xfId="1654" xr:uid="{00000000-0005-0000-0000-000014000000}"/>
    <cellStyle name="20% - Accent1 3 4" xfId="685" xr:uid="{00000000-0005-0000-0000-000015000000}"/>
    <cellStyle name="20% - Accent1 3 4 2" xfId="2625" xr:uid="{00000000-0005-0000-0000-000016000000}"/>
    <cellStyle name="20% - Accent1 3 4 3" xfId="3457" xr:uid="{00000000-0005-0000-0000-000017000000}"/>
    <cellStyle name="20% - Accent1 3 4 4" xfId="1792" xr:uid="{00000000-0005-0000-0000-000018000000}"/>
    <cellStyle name="20% - Accent1 3 5" xfId="1375" xr:uid="{00000000-0005-0000-0000-000019000000}"/>
    <cellStyle name="20% - Accent1 3 6" xfId="2209" xr:uid="{00000000-0005-0000-0000-00001A000000}"/>
    <cellStyle name="20% - Accent1 3 7" xfId="3041" xr:uid="{00000000-0005-0000-0000-00001B000000}"/>
    <cellStyle name="20% - Accent1 3 8" xfId="1108" xr:uid="{00000000-0005-0000-0000-00001C000000}"/>
    <cellStyle name="20% - Accent1 4" xfId="321" xr:uid="{00000000-0005-0000-0000-00001D000000}"/>
    <cellStyle name="20% - Accent1 4 2" xfId="780" xr:uid="{00000000-0005-0000-0000-00001E000000}"/>
    <cellStyle name="20% - Accent1 4 2 2" xfId="2720" xr:uid="{00000000-0005-0000-0000-00001F000000}"/>
    <cellStyle name="20% - Accent1 4 2 3" xfId="3552" xr:uid="{00000000-0005-0000-0000-000020000000}"/>
    <cellStyle name="20% - Accent1 4 2 4" xfId="1887" xr:uid="{00000000-0005-0000-0000-000021000000}"/>
    <cellStyle name="20% - Accent1 4 3" xfId="2304" xr:uid="{00000000-0005-0000-0000-000022000000}"/>
    <cellStyle name="20% - Accent1 4 4" xfId="3136" xr:uid="{00000000-0005-0000-0000-000023000000}"/>
    <cellStyle name="20% - Accent1 4 5" xfId="1470" xr:uid="{00000000-0005-0000-0000-000024000000}"/>
    <cellStyle name="20% - Accent1 5" xfId="434" xr:uid="{00000000-0005-0000-0000-000025000000}"/>
    <cellStyle name="20% - Accent1 5 2" xfId="893" xr:uid="{00000000-0005-0000-0000-000026000000}"/>
    <cellStyle name="20% - Accent1 5 2 2" xfId="2833" xr:uid="{00000000-0005-0000-0000-000027000000}"/>
    <cellStyle name="20% - Accent1 5 2 3" xfId="3665" xr:uid="{00000000-0005-0000-0000-000028000000}"/>
    <cellStyle name="20% - Accent1 5 2 4" xfId="2000" xr:uid="{00000000-0005-0000-0000-000029000000}"/>
    <cellStyle name="20% - Accent1 5 3" xfId="2417" xr:uid="{00000000-0005-0000-0000-00002A000000}"/>
    <cellStyle name="20% - Accent1 5 4" xfId="3249" xr:uid="{00000000-0005-0000-0000-00002B000000}"/>
    <cellStyle name="20% - Accent1 5 5" xfId="1583" xr:uid="{00000000-0005-0000-0000-00002C000000}"/>
    <cellStyle name="20% - Accent1 6" xfId="597" xr:uid="{00000000-0005-0000-0000-00002D000000}"/>
    <cellStyle name="20% - Accent1 6 2" xfId="2554" xr:uid="{00000000-0005-0000-0000-00002E000000}"/>
    <cellStyle name="20% - Accent1 6 3" xfId="3386" xr:uid="{00000000-0005-0000-0000-00002F000000}"/>
    <cellStyle name="20% - Accent1 6 4" xfId="1720" xr:uid="{00000000-0005-0000-0000-000030000000}"/>
    <cellStyle name="20% - Accent1 7" xfId="1333" xr:uid="{00000000-0005-0000-0000-000031000000}"/>
    <cellStyle name="20% - Accent1 8" xfId="2167" xr:uid="{00000000-0005-0000-0000-000032000000}"/>
    <cellStyle name="20% - Accent1 9" xfId="2999" xr:uid="{00000000-0005-0000-0000-000033000000}"/>
    <cellStyle name="20% - Accent2" xfId="73" builtinId="34" customBuiltin="1"/>
    <cellStyle name="20% - Accent2 10" xfId="1039" xr:uid="{00000000-0005-0000-0000-000035000000}"/>
    <cellStyle name="20% - Accent2 2" xfId="102" xr:uid="{00000000-0005-0000-0000-000036000000}"/>
    <cellStyle name="20% - Accent2 3" xfId="226" xr:uid="{00000000-0005-0000-0000-000037000000}"/>
    <cellStyle name="20% - Accent2 3 2" xfId="365" xr:uid="{00000000-0005-0000-0000-000038000000}"/>
    <cellStyle name="20% - Accent2 3 2 2" xfId="824" xr:uid="{00000000-0005-0000-0000-000039000000}"/>
    <cellStyle name="20% - Accent2 3 2 2 2" xfId="2764" xr:uid="{00000000-0005-0000-0000-00003A000000}"/>
    <cellStyle name="20% - Accent2 3 2 2 3" xfId="3596" xr:uid="{00000000-0005-0000-0000-00003B000000}"/>
    <cellStyle name="20% - Accent2 3 2 2 4" xfId="1931" xr:uid="{00000000-0005-0000-0000-00003C000000}"/>
    <cellStyle name="20% - Accent2 3 2 3" xfId="1514" xr:uid="{00000000-0005-0000-0000-00003D000000}"/>
    <cellStyle name="20% - Accent2 3 2 4" xfId="2348" xr:uid="{00000000-0005-0000-0000-00003E000000}"/>
    <cellStyle name="20% - Accent2 3 2 5" xfId="3180" xr:uid="{00000000-0005-0000-0000-00003F000000}"/>
    <cellStyle name="20% - Accent2 3 2 6" xfId="1175" xr:uid="{00000000-0005-0000-0000-000040000000}"/>
    <cellStyle name="20% - Accent2 3 3" xfId="507" xr:uid="{00000000-0005-0000-0000-000041000000}"/>
    <cellStyle name="20% - Accent2 3 3 2" xfId="966" xr:uid="{00000000-0005-0000-0000-000042000000}"/>
    <cellStyle name="20% - Accent2 3 3 2 2" xfId="2906" xr:uid="{00000000-0005-0000-0000-000043000000}"/>
    <cellStyle name="20% - Accent2 3 3 2 3" xfId="3738" xr:uid="{00000000-0005-0000-0000-000044000000}"/>
    <cellStyle name="20% - Accent2 3 3 2 4" xfId="2073" xr:uid="{00000000-0005-0000-0000-000045000000}"/>
    <cellStyle name="20% - Accent2 3 3 3" xfId="2490" xr:uid="{00000000-0005-0000-0000-000046000000}"/>
    <cellStyle name="20% - Accent2 3 3 4" xfId="3322" xr:uid="{00000000-0005-0000-0000-000047000000}"/>
    <cellStyle name="20% - Accent2 3 3 5" xfId="1656" xr:uid="{00000000-0005-0000-0000-000048000000}"/>
    <cellStyle name="20% - Accent2 3 4" xfId="687" xr:uid="{00000000-0005-0000-0000-000049000000}"/>
    <cellStyle name="20% - Accent2 3 4 2" xfId="2627" xr:uid="{00000000-0005-0000-0000-00004A000000}"/>
    <cellStyle name="20% - Accent2 3 4 3" xfId="3459" xr:uid="{00000000-0005-0000-0000-00004B000000}"/>
    <cellStyle name="20% - Accent2 3 4 4" xfId="1794" xr:uid="{00000000-0005-0000-0000-00004C000000}"/>
    <cellStyle name="20% - Accent2 3 5" xfId="1377" xr:uid="{00000000-0005-0000-0000-00004D000000}"/>
    <cellStyle name="20% - Accent2 3 6" xfId="2211" xr:uid="{00000000-0005-0000-0000-00004E000000}"/>
    <cellStyle name="20% - Accent2 3 7" xfId="3043" xr:uid="{00000000-0005-0000-0000-00004F000000}"/>
    <cellStyle name="20% - Accent2 3 8" xfId="1110" xr:uid="{00000000-0005-0000-0000-000050000000}"/>
    <cellStyle name="20% - Accent2 4" xfId="323" xr:uid="{00000000-0005-0000-0000-000051000000}"/>
    <cellStyle name="20% - Accent2 4 2" xfId="782" xr:uid="{00000000-0005-0000-0000-000052000000}"/>
    <cellStyle name="20% - Accent2 4 2 2" xfId="2722" xr:uid="{00000000-0005-0000-0000-000053000000}"/>
    <cellStyle name="20% - Accent2 4 2 3" xfId="3554" xr:uid="{00000000-0005-0000-0000-000054000000}"/>
    <cellStyle name="20% - Accent2 4 2 4" xfId="1889" xr:uid="{00000000-0005-0000-0000-000055000000}"/>
    <cellStyle name="20% - Accent2 4 3" xfId="2306" xr:uid="{00000000-0005-0000-0000-000056000000}"/>
    <cellStyle name="20% - Accent2 4 4" xfId="3138" xr:uid="{00000000-0005-0000-0000-000057000000}"/>
    <cellStyle name="20% - Accent2 4 5" xfId="1472" xr:uid="{00000000-0005-0000-0000-000058000000}"/>
    <cellStyle name="20% - Accent2 5" xfId="436" xr:uid="{00000000-0005-0000-0000-000059000000}"/>
    <cellStyle name="20% - Accent2 5 2" xfId="895" xr:uid="{00000000-0005-0000-0000-00005A000000}"/>
    <cellStyle name="20% - Accent2 5 2 2" xfId="2835" xr:uid="{00000000-0005-0000-0000-00005B000000}"/>
    <cellStyle name="20% - Accent2 5 2 3" xfId="3667" xr:uid="{00000000-0005-0000-0000-00005C000000}"/>
    <cellStyle name="20% - Accent2 5 2 4" xfId="2002" xr:uid="{00000000-0005-0000-0000-00005D000000}"/>
    <cellStyle name="20% - Accent2 5 3" xfId="2419" xr:uid="{00000000-0005-0000-0000-00005E000000}"/>
    <cellStyle name="20% - Accent2 5 4" xfId="3251" xr:uid="{00000000-0005-0000-0000-00005F000000}"/>
    <cellStyle name="20% - Accent2 5 5" xfId="1585" xr:uid="{00000000-0005-0000-0000-000060000000}"/>
    <cellStyle name="20% - Accent2 6" xfId="599" xr:uid="{00000000-0005-0000-0000-000061000000}"/>
    <cellStyle name="20% - Accent2 6 2" xfId="2556" xr:uid="{00000000-0005-0000-0000-000062000000}"/>
    <cellStyle name="20% - Accent2 6 3" xfId="3388" xr:uid="{00000000-0005-0000-0000-000063000000}"/>
    <cellStyle name="20% - Accent2 6 4" xfId="1722" xr:uid="{00000000-0005-0000-0000-000064000000}"/>
    <cellStyle name="20% - Accent2 7" xfId="1335" xr:uid="{00000000-0005-0000-0000-000065000000}"/>
    <cellStyle name="20% - Accent2 8" xfId="2169" xr:uid="{00000000-0005-0000-0000-000066000000}"/>
    <cellStyle name="20% - Accent2 9" xfId="3001" xr:uid="{00000000-0005-0000-0000-000067000000}"/>
    <cellStyle name="20% - Accent3" xfId="77" builtinId="38" customBuiltin="1"/>
    <cellStyle name="20% - Accent3 10" xfId="1041" xr:uid="{00000000-0005-0000-0000-000069000000}"/>
    <cellStyle name="20% - Accent3 2" xfId="103" xr:uid="{00000000-0005-0000-0000-00006A000000}"/>
    <cellStyle name="20% - Accent3 3" xfId="228" xr:uid="{00000000-0005-0000-0000-00006B000000}"/>
    <cellStyle name="20% - Accent3 3 2" xfId="367" xr:uid="{00000000-0005-0000-0000-00006C000000}"/>
    <cellStyle name="20% - Accent3 3 2 2" xfId="826" xr:uid="{00000000-0005-0000-0000-00006D000000}"/>
    <cellStyle name="20% - Accent3 3 2 2 2" xfId="2766" xr:uid="{00000000-0005-0000-0000-00006E000000}"/>
    <cellStyle name="20% - Accent3 3 2 2 3" xfId="3598" xr:uid="{00000000-0005-0000-0000-00006F000000}"/>
    <cellStyle name="20% - Accent3 3 2 2 4" xfId="1933" xr:uid="{00000000-0005-0000-0000-000070000000}"/>
    <cellStyle name="20% - Accent3 3 2 3" xfId="1516" xr:uid="{00000000-0005-0000-0000-000071000000}"/>
    <cellStyle name="20% - Accent3 3 2 4" xfId="2350" xr:uid="{00000000-0005-0000-0000-000072000000}"/>
    <cellStyle name="20% - Accent3 3 2 5" xfId="3182" xr:uid="{00000000-0005-0000-0000-000073000000}"/>
    <cellStyle name="20% - Accent3 3 2 6" xfId="1176" xr:uid="{00000000-0005-0000-0000-000074000000}"/>
    <cellStyle name="20% - Accent3 3 3" xfId="509" xr:uid="{00000000-0005-0000-0000-000075000000}"/>
    <cellStyle name="20% - Accent3 3 3 2" xfId="968" xr:uid="{00000000-0005-0000-0000-000076000000}"/>
    <cellStyle name="20% - Accent3 3 3 2 2" xfId="2908" xr:uid="{00000000-0005-0000-0000-000077000000}"/>
    <cellStyle name="20% - Accent3 3 3 2 3" xfId="3740" xr:uid="{00000000-0005-0000-0000-000078000000}"/>
    <cellStyle name="20% - Accent3 3 3 2 4" xfId="2075" xr:uid="{00000000-0005-0000-0000-000079000000}"/>
    <cellStyle name="20% - Accent3 3 3 3" xfId="2492" xr:uid="{00000000-0005-0000-0000-00007A000000}"/>
    <cellStyle name="20% - Accent3 3 3 4" xfId="3324" xr:uid="{00000000-0005-0000-0000-00007B000000}"/>
    <cellStyle name="20% - Accent3 3 3 5" xfId="1658" xr:uid="{00000000-0005-0000-0000-00007C000000}"/>
    <cellStyle name="20% - Accent3 3 4" xfId="689" xr:uid="{00000000-0005-0000-0000-00007D000000}"/>
    <cellStyle name="20% - Accent3 3 4 2" xfId="2629" xr:uid="{00000000-0005-0000-0000-00007E000000}"/>
    <cellStyle name="20% - Accent3 3 4 3" xfId="3461" xr:uid="{00000000-0005-0000-0000-00007F000000}"/>
    <cellStyle name="20% - Accent3 3 4 4" xfId="1796" xr:uid="{00000000-0005-0000-0000-000080000000}"/>
    <cellStyle name="20% - Accent3 3 5" xfId="1379" xr:uid="{00000000-0005-0000-0000-000081000000}"/>
    <cellStyle name="20% - Accent3 3 6" xfId="2213" xr:uid="{00000000-0005-0000-0000-000082000000}"/>
    <cellStyle name="20% - Accent3 3 7" xfId="3045" xr:uid="{00000000-0005-0000-0000-000083000000}"/>
    <cellStyle name="20% - Accent3 3 8" xfId="1112" xr:uid="{00000000-0005-0000-0000-000084000000}"/>
    <cellStyle name="20% - Accent3 4" xfId="325" xr:uid="{00000000-0005-0000-0000-000085000000}"/>
    <cellStyle name="20% - Accent3 4 2" xfId="784" xr:uid="{00000000-0005-0000-0000-000086000000}"/>
    <cellStyle name="20% - Accent3 4 2 2" xfId="2724" xr:uid="{00000000-0005-0000-0000-000087000000}"/>
    <cellStyle name="20% - Accent3 4 2 3" xfId="3556" xr:uid="{00000000-0005-0000-0000-000088000000}"/>
    <cellStyle name="20% - Accent3 4 2 4" xfId="1891" xr:uid="{00000000-0005-0000-0000-000089000000}"/>
    <cellStyle name="20% - Accent3 4 3" xfId="2308" xr:uid="{00000000-0005-0000-0000-00008A000000}"/>
    <cellStyle name="20% - Accent3 4 4" xfId="3140" xr:uid="{00000000-0005-0000-0000-00008B000000}"/>
    <cellStyle name="20% - Accent3 4 5" xfId="1474" xr:uid="{00000000-0005-0000-0000-00008C000000}"/>
    <cellStyle name="20% - Accent3 5" xfId="438" xr:uid="{00000000-0005-0000-0000-00008D000000}"/>
    <cellStyle name="20% - Accent3 5 2" xfId="897" xr:uid="{00000000-0005-0000-0000-00008E000000}"/>
    <cellStyle name="20% - Accent3 5 2 2" xfId="2837" xr:uid="{00000000-0005-0000-0000-00008F000000}"/>
    <cellStyle name="20% - Accent3 5 2 3" xfId="3669" xr:uid="{00000000-0005-0000-0000-000090000000}"/>
    <cellStyle name="20% - Accent3 5 2 4" xfId="2004" xr:uid="{00000000-0005-0000-0000-000091000000}"/>
    <cellStyle name="20% - Accent3 5 3" xfId="2421" xr:uid="{00000000-0005-0000-0000-000092000000}"/>
    <cellStyle name="20% - Accent3 5 4" xfId="3253" xr:uid="{00000000-0005-0000-0000-000093000000}"/>
    <cellStyle name="20% - Accent3 5 5" xfId="1587" xr:uid="{00000000-0005-0000-0000-000094000000}"/>
    <cellStyle name="20% - Accent3 6" xfId="601" xr:uid="{00000000-0005-0000-0000-000095000000}"/>
    <cellStyle name="20% - Accent3 6 2" xfId="2558" xr:uid="{00000000-0005-0000-0000-000096000000}"/>
    <cellStyle name="20% - Accent3 6 3" xfId="3390" xr:uid="{00000000-0005-0000-0000-000097000000}"/>
    <cellStyle name="20% - Accent3 6 4" xfId="1724" xr:uid="{00000000-0005-0000-0000-000098000000}"/>
    <cellStyle name="20% - Accent3 7" xfId="1337" xr:uid="{00000000-0005-0000-0000-000099000000}"/>
    <cellStyle name="20% - Accent3 8" xfId="2171" xr:uid="{00000000-0005-0000-0000-00009A000000}"/>
    <cellStyle name="20% - Accent3 9" xfId="3003" xr:uid="{00000000-0005-0000-0000-00009B000000}"/>
    <cellStyle name="20% - Accent4" xfId="81" builtinId="42" customBuiltin="1"/>
    <cellStyle name="20% - Accent4 10" xfId="1043" xr:uid="{00000000-0005-0000-0000-00009D000000}"/>
    <cellStyle name="20% - Accent4 2" xfId="104" xr:uid="{00000000-0005-0000-0000-00009E000000}"/>
    <cellStyle name="20% - Accent4 3" xfId="230" xr:uid="{00000000-0005-0000-0000-00009F000000}"/>
    <cellStyle name="20% - Accent4 3 2" xfId="369" xr:uid="{00000000-0005-0000-0000-0000A0000000}"/>
    <cellStyle name="20% - Accent4 3 2 2" xfId="828" xr:uid="{00000000-0005-0000-0000-0000A1000000}"/>
    <cellStyle name="20% - Accent4 3 2 2 2" xfId="2768" xr:uid="{00000000-0005-0000-0000-0000A2000000}"/>
    <cellStyle name="20% - Accent4 3 2 2 3" xfId="3600" xr:uid="{00000000-0005-0000-0000-0000A3000000}"/>
    <cellStyle name="20% - Accent4 3 2 2 4" xfId="1935" xr:uid="{00000000-0005-0000-0000-0000A4000000}"/>
    <cellStyle name="20% - Accent4 3 2 3" xfId="1518" xr:uid="{00000000-0005-0000-0000-0000A5000000}"/>
    <cellStyle name="20% - Accent4 3 2 4" xfId="2352" xr:uid="{00000000-0005-0000-0000-0000A6000000}"/>
    <cellStyle name="20% - Accent4 3 2 5" xfId="3184" xr:uid="{00000000-0005-0000-0000-0000A7000000}"/>
    <cellStyle name="20% - Accent4 3 2 6" xfId="1177" xr:uid="{00000000-0005-0000-0000-0000A8000000}"/>
    <cellStyle name="20% - Accent4 3 3" xfId="511" xr:uid="{00000000-0005-0000-0000-0000A9000000}"/>
    <cellStyle name="20% - Accent4 3 3 2" xfId="970" xr:uid="{00000000-0005-0000-0000-0000AA000000}"/>
    <cellStyle name="20% - Accent4 3 3 2 2" xfId="2910" xr:uid="{00000000-0005-0000-0000-0000AB000000}"/>
    <cellStyle name="20% - Accent4 3 3 2 3" xfId="3742" xr:uid="{00000000-0005-0000-0000-0000AC000000}"/>
    <cellStyle name="20% - Accent4 3 3 2 4" xfId="2077" xr:uid="{00000000-0005-0000-0000-0000AD000000}"/>
    <cellStyle name="20% - Accent4 3 3 3" xfId="2494" xr:uid="{00000000-0005-0000-0000-0000AE000000}"/>
    <cellStyle name="20% - Accent4 3 3 4" xfId="3326" xr:uid="{00000000-0005-0000-0000-0000AF000000}"/>
    <cellStyle name="20% - Accent4 3 3 5" xfId="1660" xr:uid="{00000000-0005-0000-0000-0000B0000000}"/>
    <cellStyle name="20% - Accent4 3 4" xfId="691" xr:uid="{00000000-0005-0000-0000-0000B1000000}"/>
    <cellStyle name="20% - Accent4 3 4 2" xfId="2631" xr:uid="{00000000-0005-0000-0000-0000B2000000}"/>
    <cellStyle name="20% - Accent4 3 4 3" xfId="3463" xr:uid="{00000000-0005-0000-0000-0000B3000000}"/>
    <cellStyle name="20% - Accent4 3 4 4" xfId="1798" xr:uid="{00000000-0005-0000-0000-0000B4000000}"/>
    <cellStyle name="20% - Accent4 3 5" xfId="1381" xr:uid="{00000000-0005-0000-0000-0000B5000000}"/>
    <cellStyle name="20% - Accent4 3 6" xfId="2215" xr:uid="{00000000-0005-0000-0000-0000B6000000}"/>
    <cellStyle name="20% - Accent4 3 7" xfId="3047" xr:uid="{00000000-0005-0000-0000-0000B7000000}"/>
    <cellStyle name="20% - Accent4 3 8" xfId="1114" xr:uid="{00000000-0005-0000-0000-0000B8000000}"/>
    <cellStyle name="20% - Accent4 4" xfId="327" xr:uid="{00000000-0005-0000-0000-0000B9000000}"/>
    <cellStyle name="20% - Accent4 4 2" xfId="786" xr:uid="{00000000-0005-0000-0000-0000BA000000}"/>
    <cellStyle name="20% - Accent4 4 2 2" xfId="2726" xr:uid="{00000000-0005-0000-0000-0000BB000000}"/>
    <cellStyle name="20% - Accent4 4 2 3" xfId="3558" xr:uid="{00000000-0005-0000-0000-0000BC000000}"/>
    <cellStyle name="20% - Accent4 4 2 4" xfId="1893" xr:uid="{00000000-0005-0000-0000-0000BD000000}"/>
    <cellStyle name="20% - Accent4 4 3" xfId="2310" xr:uid="{00000000-0005-0000-0000-0000BE000000}"/>
    <cellStyle name="20% - Accent4 4 4" xfId="3142" xr:uid="{00000000-0005-0000-0000-0000BF000000}"/>
    <cellStyle name="20% - Accent4 4 5" xfId="1476" xr:uid="{00000000-0005-0000-0000-0000C0000000}"/>
    <cellStyle name="20% - Accent4 5" xfId="440" xr:uid="{00000000-0005-0000-0000-0000C1000000}"/>
    <cellStyle name="20% - Accent4 5 2" xfId="899" xr:uid="{00000000-0005-0000-0000-0000C2000000}"/>
    <cellStyle name="20% - Accent4 5 2 2" xfId="2839" xr:uid="{00000000-0005-0000-0000-0000C3000000}"/>
    <cellStyle name="20% - Accent4 5 2 3" xfId="3671" xr:uid="{00000000-0005-0000-0000-0000C4000000}"/>
    <cellStyle name="20% - Accent4 5 2 4" xfId="2006" xr:uid="{00000000-0005-0000-0000-0000C5000000}"/>
    <cellStyle name="20% - Accent4 5 3" xfId="2423" xr:uid="{00000000-0005-0000-0000-0000C6000000}"/>
    <cellStyle name="20% - Accent4 5 4" xfId="3255" xr:uid="{00000000-0005-0000-0000-0000C7000000}"/>
    <cellStyle name="20% - Accent4 5 5" xfId="1589" xr:uid="{00000000-0005-0000-0000-0000C8000000}"/>
    <cellStyle name="20% - Accent4 6" xfId="603" xr:uid="{00000000-0005-0000-0000-0000C9000000}"/>
    <cellStyle name="20% - Accent4 6 2" xfId="2560" xr:uid="{00000000-0005-0000-0000-0000CA000000}"/>
    <cellStyle name="20% - Accent4 6 3" xfId="3392" xr:uid="{00000000-0005-0000-0000-0000CB000000}"/>
    <cellStyle name="20% - Accent4 6 4" xfId="1726" xr:uid="{00000000-0005-0000-0000-0000CC000000}"/>
    <cellStyle name="20% - Accent4 7" xfId="1339" xr:uid="{00000000-0005-0000-0000-0000CD000000}"/>
    <cellStyle name="20% - Accent4 8" xfId="2173" xr:uid="{00000000-0005-0000-0000-0000CE000000}"/>
    <cellStyle name="20% - Accent4 9" xfId="3005" xr:uid="{00000000-0005-0000-0000-0000CF000000}"/>
    <cellStyle name="20% - Accent5" xfId="85" builtinId="46" customBuiltin="1"/>
    <cellStyle name="20% - Accent5 10" xfId="1045" xr:uid="{00000000-0005-0000-0000-0000D1000000}"/>
    <cellStyle name="20% - Accent5 2" xfId="105" xr:uid="{00000000-0005-0000-0000-0000D2000000}"/>
    <cellStyle name="20% - Accent5 3" xfId="232" xr:uid="{00000000-0005-0000-0000-0000D3000000}"/>
    <cellStyle name="20% - Accent5 3 2" xfId="371" xr:uid="{00000000-0005-0000-0000-0000D4000000}"/>
    <cellStyle name="20% - Accent5 3 2 2" xfId="830" xr:uid="{00000000-0005-0000-0000-0000D5000000}"/>
    <cellStyle name="20% - Accent5 3 2 2 2" xfId="2770" xr:uid="{00000000-0005-0000-0000-0000D6000000}"/>
    <cellStyle name="20% - Accent5 3 2 2 3" xfId="3602" xr:uid="{00000000-0005-0000-0000-0000D7000000}"/>
    <cellStyle name="20% - Accent5 3 2 2 4" xfId="1937" xr:uid="{00000000-0005-0000-0000-0000D8000000}"/>
    <cellStyle name="20% - Accent5 3 2 3" xfId="1520" xr:uid="{00000000-0005-0000-0000-0000D9000000}"/>
    <cellStyle name="20% - Accent5 3 2 4" xfId="2354" xr:uid="{00000000-0005-0000-0000-0000DA000000}"/>
    <cellStyle name="20% - Accent5 3 2 5" xfId="3186" xr:uid="{00000000-0005-0000-0000-0000DB000000}"/>
    <cellStyle name="20% - Accent5 3 2 6" xfId="1178" xr:uid="{00000000-0005-0000-0000-0000DC000000}"/>
    <cellStyle name="20% - Accent5 3 3" xfId="513" xr:uid="{00000000-0005-0000-0000-0000DD000000}"/>
    <cellStyle name="20% - Accent5 3 3 2" xfId="972" xr:uid="{00000000-0005-0000-0000-0000DE000000}"/>
    <cellStyle name="20% - Accent5 3 3 2 2" xfId="2912" xr:uid="{00000000-0005-0000-0000-0000DF000000}"/>
    <cellStyle name="20% - Accent5 3 3 2 3" xfId="3744" xr:uid="{00000000-0005-0000-0000-0000E0000000}"/>
    <cellStyle name="20% - Accent5 3 3 2 4" xfId="2079" xr:uid="{00000000-0005-0000-0000-0000E1000000}"/>
    <cellStyle name="20% - Accent5 3 3 3" xfId="2496" xr:uid="{00000000-0005-0000-0000-0000E2000000}"/>
    <cellStyle name="20% - Accent5 3 3 4" xfId="3328" xr:uid="{00000000-0005-0000-0000-0000E3000000}"/>
    <cellStyle name="20% - Accent5 3 3 5" xfId="1662" xr:uid="{00000000-0005-0000-0000-0000E4000000}"/>
    <cellStyle name="20% - Accent5 3 4" xfId="693" xr:uid="{00000000-0005-0000-0000-0000E5000000}"/>
    <cellStyle name="20% - Accent5 3 4 2" xfId="2633" xr:uid="{00000000-0005-0000-0000-0000E6000000}"/>
    <cellStyle name="20% - Accent5 3 4 3" xfId="3465" xr:uid="{00000000-0005-0000-0000-0000E7000000}"/>
    <cellStyle name="20% - Accent5 3 4 4" xfId="1800" xr:uid="{00000000-0005-0000-0000-0000E8000000}"/>
    <cellStyle name="20% - Accent5 3 5" xfId="1383" xr:uid="{00000000-0005-0000-0000-0000E9000000}"/>
    <cellStyle name="20% - Accent5 3 6" xfId="2217" xr:uid="{00000000-0005-0000-0000-0000EA000000}"/>
    <cellStyle name="20% - Accent5 3 7" xfId="3049" xr:uid="{00000000-0005-0000-0000-0000EB000000}"/>
    <cellStyle name="20% - Accent5 3 8" xfId="1116" xr:uid="{00000000-0005-0000-0000-0000EC000000}"/>
    <cellStyle name="20% - Accent5 4" xfId="329" xr:uid="{00000000-0005-0000-0000-0000ED000000}"/>
    <cellStyle name="20% - Accent5 4 2" xfId="788" xr:uid="{00000000-0005-0000-0000-0000EE000000}"/>
    <cellStyle name="20% - Accent5 4 2 2" xfId="2728" xr:uid="{00000000-0005-0000-0000-0000EF000000}"/>
    <cellStyle name="20% - Accent5 4 2 3" xfId="3560" xr:uid="{00000000-0005-0000-0000-0000F0000000}"/>
    <cellStyle name="20% - Accent5 4 2 4" xfId="1895" xr:uid="{00000000-0005-0000-0000-0000F1000000}"/>
    <cellStyle name="20% - Accent5 4 3" xfId="2312" xr:uid="{00000000-0005-0000-0000-0000F2000000}"/>
    <cellStyle name="20% - Accent5 4 4" xfId="3144" xr:uid="{00000000-0005-0000-0000-0000F3000000}"/>
    <cellStyle name="20% - Accent5 4 5" xfId="1478" xr:uid="{00000000-0005-0000-0000-0000F4000000}"/>
    <cellStyle name="20% - Accent5 5" xfId="442" xr:uid="{00000000-0005-0000-0000-0000F5000000}"/>
    <cellStyle name="20% - Accent5 5 2" xfId="901" xr:uid="{00000000-0005-0000-0000-0000F6000000}"/>
    <cellStyle name="20% - Accent5 5 2 2" xfId="2841" xr:uid="{00000000-0005-0000-0000-0000F7000000}"/>
    <cellStyle name="20% - Accent5 5 2 3" xfId="3673" xr:uid="{00000000-0005-0000-0000-0000F8000000}"/>
    <cellStyle name="20% - Accent5 5 2 4" xfId="2008" xr:uid="{00000000-0005-0000-0000-0000F9000000}"/>
    <cellStyle name="20% - Accent5 5 3" xfId="2425" xr:uid="{00000000-0005-0000-0000-0000FA000000}"/>
    <cellStyle name="20% - Accent5 5 4" xfId="3257" xr:uid="{00000000-0005-0000-0000-0000FB000000}"/>
    <cellStyle name="20% - Accent5 5 5" xfId="1591" xr:uid="{00000000-0005-0000-0000-0000FC000000}"/>
    <cellStyle name="20% - Accent5 6" xfId="605" xr:uid="{00000000-0005-0000-0000-0000FD000000}"/>
    <cellStyle name="20% - Accent5 6 2" xfId="2562" xr:uid="{00000000-0005-0000-0000-0000FE000000}"/>
    <cellStyle name="20% - Accent5 6 3" xfId="3394" xr:uid="{00000000-0005-0000-0000-0000FF000000}"/>
    <cellStyle name="20% - Accent5 6 4" xfId="1728" xr:uid="{00000000-0005-0000-0000-000000010000}"/>
    <cellStyle name="20% - Accent5 7" xfId="1341" xr:uid="{00000000-0005-0000-0000-000001010000}"/>
    <cellStyle name="20% - Accent5 8" xfId="2175" xr:uid="{00000000-0005-0000-0000-000002010000}"/>
    <cellStyle name="20% - Accent5 9" xfId="3007" xr:uid="{00000000-0005-0000-0000-000003010000}"/>
    <cellStyle name="20% - Accent6" xfId="89" builtinId="50" customBuiltin="1"/>
    <cellStyle name="20% - Accent6 10" xfId="1047" xr:uid="{00000000-0005-0000-0000-000005010000}"/>
    <cellStyle name="20% - Accent6 2" xfId="106" xr:uid="{00000000-0005-0000-0000-000006010000}"/>
    <cellStyle name="20% - Accent6 3" xfId="234" xr:uid="{00000000-0005-0000-0000-000007010000}"/>
    <cellStyle name="20% - Accent6 3 2" xfId="373" xr:uid="{00000000-0005-0000-0000-000008010000}"/>
    <cellStyle name="20% - Accent6 3 2 2" xfId="832" xr:uid="{00000000-0005-0000-0000-000009010000}"/>
    <cellStyle name="20% - Accent6 3 2 2 2" xfId="2772" xr:uid="{00000000-0005-0000-0000-00000A010000}"/>
    <cellStyle name="20% - Accent6 3 2 2 3" xfId="3604" xr:uid="{00000000-0005-0000-0000-00000B010000}"/>
    <cellStyle name="20% - Accent6 3 2 2 4" xfId="1939" xr:uid="{00000000-0005-0000-0000-00000C010000}"/>
    <cellStyle name="20% - Accent6 3 2 3" xfId="1522" xr:uid="{00000000-0005-0000-0000-00000D010000}"/>
    <cellStyle name="20% - Accent6 3 2 4" xfId="2356" xr:uid="{00000000-0005-0000-0000-00000E010000}"/>
    <cellStyle name="20% - Accent6 3 2 5" xfId="3188" xr:uid="{00000000-0005-0000-0000-00000F010000}"/>
    <cellStyle name="20% - Accent6 3 2 6" xfId="1179" xr:uid="{00000000-0005-0000-0000-000010010000}"/>
    <cellStyle name="20% - Accent6 3 3" xfId="515" xr:uid="{00000000-0005-0000-0000-000011010000}"/>
    <cellStyle name="20% - Accent6 3 3 2" xfId="974" xr:uid="{00000000-0005-0000-0000-000012010000}"/>
    <cellStyle name="20% - Accent6 3 3 2 2" xfId="2914" xr:uid="{00000000-0005-0000-0000-000013010000}"/>
    <cellStyle name="20% - Accent6 3 3 2 3" xfId="3746" xr:uid="{00000000-0005-0000-0000-000014010000}"/>
    <cellStyle name="20% - Accent6 3 3 2 4" xfId="2081" xr:uid="{00000000-0005-0000-0000-000015010000}"/>
    <cellStyle name="20% - Accent6 3 3 3" xfId="2498" xr:uid="{00000000-0005-0000-0000-000016010000}"/>
    <cellStyle name="20% - Accent6 3 3 4" xfId="3330" xr:uid="{00000000-0005-0000-0000-000017010000}"/>
    <cellStyle name="20% - Accent6 3 3 5" xfId="1664" xr:uid="{00000000-0005-0000-0000-000018010000}"/>
    <cellStyle name="20% - Accent6 3 4" xfId="695" xr:uid="{00000000-0005-0000-0000-000019010000}"/>
    <cellStyle name="20% - Accent6 3 4 2" xfId="2635" xr:uid="{00000000-0005-0000-0000-00001A010000}"/>
    <cellStyle name="20% - Accent6 3 4 3" xfId="3467" xr:uid="{00000000-0005-0000-0000-00001B010000}"/>
    <cellStyle name="20% - Accent6 3 4 4" xfId="1802" xr:uid="{00000000-0005-0000-0000-00001C010000}"/>
    <cellStyle name="20% - Accent6 3 5" xfId="1385" xr:uid="{00000000-0005-0000-0000-00001D010000}"/>
    <cellStyle name="20% - Accent6 3 6" xfId="2219" xr:uid="{00000000-0005-0000-0000-00001E010000}"/>
    <cellStyle name="20% - Accent6 3 7" xfId="3051" xr:uid="{00000000-0005-0000-0000-00001F010000}"/>
    <cellStyle name="20% - Accent6 3 8" xfId="1118" xr:uid="{00000000-0005-0000-0000-000020010000}"/>
    <cellStyle name="20% - Accent6 4" xfId="331" xr:uid="{00000000-0005-0000-0000-000021010000}"/>
    <cellStyle name="20% - Accent6 4 2" xfId="790" xr:uid="{00000000-0005-0000-0000-000022010000}"/>
    <cellStyle name="20% - Accent6 4 2 2" xfId="2730" xr:uid="{00000000-0005-0000-0000-000023010000}"/>
    <cellStyle name="20% - Accent6 4 2 3" xfId="3562" xr:uid="{00000000-0005-0000-0000-000024010000}"/>
    <cellStyle name="20% - Accent6 4 2 4" xfId="1897" xr:uid="{00000000-0005-0000-0000-000025010000}"/>
    <cellStyle name="20% - Accent6 4 3" xfId="2314" xr:uid="{00000000-0005-0000-0000-000026010000}"/>
    <cellStyle name="20% - Accent6 4 4" xfId="3146" xr:uid="{00000000-0005-0000-0000-000027010000}"/>
    <cellStyle name="20% - Accent6 4 5" xfId="1480" xr:uid="{00000000-0005-0000-0000-000028010000}"/>
    <cellStyle name="20% - Accent6 5" xfId="444" xr:uid="{00000000-0005-0000-0000-000029010000}"/>
    <cellStyle name="20% - Accent6 5 2" xfId="903" xr:uid="{00000000-0005-0000-0000-00002A010000}"/>
    <cellStyle name="20% - Accent6 5 2 2" xfId="2843" xr:uid="{00000000-0005-0000-0000-00002B010000}"/>
    <cellStyle name="20% - Accent6 5 2 3" xfId="3675" xr:uid="{00000000-0005-0000-0000-00002C010000}"/>
    <cellStyle name="20% - Accent6 5 2 4" xfId="2010" xr:uid="{00000000-0005-0000-0000-00002D010000}"/>
    <cellStyle name="20% - Accent6 5 3" xfId="2427" xr:uid="{00000000-0005-0000-0000-00002E010000}"/>
    <cellStyle name="20% - Accent6 5 4" xfId="3259" xr:uid="{00000000-0005-0000-0000-00002F010000}"/>
    <cellStyle name="20% - Accent6 5 5" xfId="1593" xr:uid="{00000000-0005-0000-0000-000030010000}"/>
    <cellStyle name="20% - Accent6 6" xfId="607" xr:uid="{00000000-0005-0000-0000-000031010000}"/>
    <cellStyle name="20% - Accent6 6 2" xfId="2564" xr:uid="{00000000-0005-0000-0000-000032010000}"/>
    <cellStyle name="20% - Accent6 6 3" xfId="3396" xr:uid="{00000000-0005-0000-0000-000033010000}"/>
    <cellStyle name="20% - Accent6 6 4" xfId="1730" xr:uid="{00000000-0005-0000-0000-000034010000}"/>
    <cellStyle name="20% - Accent6 7" xfId="1343" xr:uid="{00000000-0005-0000-0000-000035010000}"/>
    <cellStyle name="20% - Accent6 8" xfId="2177" xr:uid="{00000000-0005-0000-0000-000036010000}"/>
    <cellStyle name="20% - Accent6 9" xfId="3009" xr:uid="{00000000-0005-0000-0000-000037010000}"/>
    <cellStyle name="40% - Accent1" xfId="70" builtinId="31" customBuiltin="1"/>
    <cellStyle name="40% - Accent1 10" xfId="1038" xr:uid="{00000000-0005-0000-0000-000039010000}"/>
    <cellStyle name="40% - Accent1 2" xfId="107" xr:uid="{00000000-0005-0000-0000-00003A010000}"/>
    <cellStyle name="40% - Accent1 3" xfId="225" xr:uid="{00000000-0005-0000-0000-00003B010000}"/>
    <cellStyle name="40% - Accent1 3 2" xfId="364" xr:uid="{00000000-0005-0000-0000-00003C010000}"/>
    <cellStyle name="40% - Accent1 3 2 2" xfId="823" xr:uid="{00000000-0005-0000-0000-00003D010000}"/>
    <cellStyle name="40% - Accent1 3 2 2 2" xfId="2763" xr:uid="{00000000-0005-0000-0000-00003E010000}"/>
    <cellStyle name="40% - Accent1 3 2 2 3" xfId="3595" xr:uid="{00000000-0005-0000-0000-00003F010000}"/>
    <cellStyle name="40% - Accent1 3 2 2 4" xfId="1930" xr:uid="{00000000-0005-0000-0000-000040010000}"/>
    <cellStyle name="40% - Accent1 3 2 3" xfId="1513" xr:uid="{00000000-0005-0000-0000-000041010000}"/>
    <cellStyle name="40% - Accent1 3 2 4" xfId="2347" xr:uid="{00000000-0005-0000-0000-000042010000}"/>
    <cellStyle name="40% - Accent1 3 2 5" xfId="3179" xr:uid="{00000000-0005-0000-0000-000043010000}"/>
    <cellStyle name="40% - Accent1 3 2 6" xfId="1180" xr:uid="{00000000-0005-0000-0000-000044010000}"/>
    <cellStyle name="40% - Accent1 3 3" xfId="506" xr:uid="{00000000-0005-0000-0000-000045010000}"/>
    <cellStyle name="40% - Accent1 3 3 2" xfId="965" xr:uid="{00000000-0005-0000-0000-000046010000}"/>
    <cellStyle name="40% - Accent1 3 3 2 2" xfId="2905" xr:uid="{00000000-0005-0000-0000-000047010000}"/>
    <cellStyle name="40% - Accent1 3 3 2 3" xfId="3737" xr:uid="{00000000-0005-0000-0000-000048010000}"/>
    <cellStyle name="40% - Accent1 3 3 2 4" xfId="2072" xr:uid="{00000000-0005-0000-0000-000049010000}"/>
    <cellStyle name="40% - Accent1 3 3 3" xfId="2489" xr:uid="{00000000-0005-0000-0000-00004A010000}"/>
    <cellStyle name="40% - Accent1 3 3 4" xfId="3321" xr:uid="{00000000-0005-0000-0000-00004B010000}"/>
    <cellStyle name="40% - Accent1 3 3 5" xfId="1655" xr:uid="{00000000-0005-0000-0000-00004C010000}"/>
    <cellStyle name="40% - Accent1 3 4" xfId="686" xr:uid="{00000000-0005-0000-0000-00004D010000}"/>
    <cellStyle name="40% - Accent1 3 4 2" xfId="2626" xr:uid="{00000000-0005-0000-0000-00004E010000}"/>
    <cellStyle name="40% - Accent1 3 4 3" xfId="3458" xr:uid="{00000000-0005-0000-0000-00004F010000}"/>
    <cellStyle name="40% - Accent1 3 4 4" xfId="1793" xr:uid="{00000000-0005-0000-0000-000050010000}"/>
    <cellStyle name="40% - Accent1 3 5" xfId="1376" xr:uid="{00000000-0005-0000-0000-000051010000}"/>
    <cellStyle name="40% - Accent1 3 6" xfId="2210" xr:uid="{00000000-0005-0000-0000-000052010000}"/>
    <cellStyle name="40% - Accent1 3 7" xfId="3042" xr:uid="{00000000-0005-0000-0000-000053010000}"/>
    <cellStyle name="40% - Accent1 3 8" xfId="1109" xr:uid="{00000000-0005-0000-0000-000054010000}"/>
    <cellStyle name="40% - Accent1 4" xfId="322" xr:uid="{00000000-0005-0000-0000-000055010000}"/>
    <cellStyle name="40% - Accent1 4 2" xfId="781" xr:uid="{00000000-0005-0000-0000-000056010000}"/>
    <cellStyle name="40% - Accent1 4 2 2" xfId="2721" xr:uid="{00000000-0005-0000-0000-000057010000}"/>
    <cellStyle name="40% - Accent1 4 2 3" xfId="3553" xr:uid="{00000000-0005-0000-0000-000058010000}"/>
    <cellStyle name="40% - Accent1 4 2 4" xfId="1888" xr:uid="{00000000-0005-0000-0000-000059010000}"/>
    <cellStyle name="40% - Accent1 4 3" xfId="2305" xr:uid="{00000000-0005-0000-0000-00005A010000}"/>
    <cellStyle name="40% - Accent1 4 4" xfId="3137" xr:uid="{00000000-0005-0000-0000-00005B010000}"/>
    <cellStyle name="40% - Accent1 4 5" xfId="1471" xr:uid="{00000000-0005-0000-0000-00005C010000}"/>
    <cellStyle name="40% - Accent1 5" xfId="435" xr:uid="{00000000-0005-0000-0000-00005D010000}"/>
    <cellStyle name="40% - Accent1 5 2" xfId="894" xr:uid="{00000000-0005-0000-0000-00005E010000}"/>
    <cellStyle name="40% - Accent1 5 2 2" xfId="2834" xr:uid="{00000000-0005-0000-0000-00005F010000}"/>
    <cellStyle name="40% - Accent1 5 2 3" xfId="3666" xr:uid="{00000000-0005-0000-0000-000060010000}"/>
    <cellStyle name="40% - Accent1 5 2 4" xfId="2001" xr:uid="{00000000-0005-0000-0000-000061010000}"/>
    <cellStyle name="40% - Accent1 5 3" xfId="2418" xr:uid="{00000000-0005-0000-0000-000062010000}"/>
    <cellStyle name="40% - Accent1 5 4" xfId="3250" xr:uid="{00000000-0005-0000-0000-000063010000}"/>
    <cellStyle name="40% - Accent1 5 5" xfId="1584" xr:uid="{00000000-0005-0000-0000-000064010000}"/>
    <cellStyle name="40% - Accent1 6" xfId="598" xr:uid="{00000000-0005-0000-0000-000065010000}"/>
    <cellStyle name="40% - Accent1 6 2" xfId="2555" xr:uid="{00000000-0005-0000-0000-000066010000}"/>
    <cellStyle name="40% - Accent1 6 3" xfId="3387" xr:uid="{00000000-0005-0000-0000-000067010000}"/>
    <cellStyle name="40% - Accent1 6 4" xfId="1721" xr:uid="{00000000-0005-0000-0000-000068010000}"/>
    <cellStyle name="40% - Accent1 7" xfId="1334" xr:uid="{00000000-0005-0000-0000-000069010000}"/>
    <cellStyle name="40% - Accent1 8" xfId="2168" xr:uid="{00000000-0005-0000-0000-00006A010000}"/>
    <cellStyle name="40% - Accent1 9" xfId="3000" xr:uid="{00000000-0005-0000-0000-00006B010000}"/>
    <cellStyle name="40% - Accent2" xfId="74" builtinId="35" customBuiltin="1"/>
    <cellStyle name="40% - Accent2 10" xfId="1040" xr:uid="{00000000-0005-0000-0000-00006D010000}"/>
    <cellStyle name="40% - Accent2 2" xfId="108" xr:uid="{00000000-0005-0000-0000-00006E010000}"/>
    <cellStyle name="40% - Accent2 3" xfId="227" xr:uid="{00000000-0005-0000-0000-00006F010000}"/>
    <cellStyle name="40% - Accent2 3 2" xfId="366" xr:uid="{00000000-0005-0000-0000-000070010000}"/>
    <cellStyle name="40% - Accent2 3 2 2" xfId="825" xr:uid="{00000000-0005-0000-0000-000071010000}"/>
    <cellStyle name="40% - Accent2 3 2 2 2" xfId="2765" xr:uid="{00000000-0005-0000-0000-000072010000}"/>
    <cellStyle name="40% - Accent2 3 2 2 3" xfId="3597" xr:uid="{00000000-0005-0000-0000-000073010000}"/>
    <cellStyle name="40% - Accent2 3 2 2 4" xfId="1932" xr:uid="{00000000-0005-0000-0000-000074010000}"/>
    <cellStyle name="40% - Accent2 3 2 3" xfId="1515" xr:uid="{00000000-0005-0000-0000-000075010000}"/>
    <cellStyle name="40% - Accent2 3 2 4" xfId="2349" xr:uid="{00000000-0005-0000-0000-000076010000}"/>
    <cellStyle name="40% - Accent2 3 2 5" xfId="3181" xr:uid="{00000000-0005-0000-0000-000077010000}"/>
    <cellStyle name="40% - Accent2 3 2 6" xfId="1181" xr:uid="{00000000-0005-0000-0000-000078010000}"/>
    <cellStyle name="40% - Accent2 3 3" xfId="508" xr:uid="{00000000-0005-0000-0000-000079010000}"/>
    <cellStyle name="40% - Accent2 3 3 2" xfId="967" xr:uid="{00000000-0005-0000-0000-00007A010000}"/>
    <cellStyle name="40% - Accent2 3 3 2 2" xfId="2907" xr:uid="{00000000-0005-0000-0000-00007B010000}"/>
    <cellStyle name="40% - Accent2 3 3 2 3" xfId="3739" xr:uid="{00000000-0005-0000-0000-00007C010000}"/>
    <cellStyle name="40% - Accent2 3 3 2 4" xfId="2074" xr:uid="{00000000-0005-0000-0000-00007D010000}"/>
    <cellStyle name="40% - Accent2 3 3 3" xfId="2491" xr:uid="{00000000-0005-0000-0000-00007E010000}"/>
    <cellStyle name="40% - Accent2 3 3 4" xfId="3323" xr:uid="{00000000-0005-0000-0000-00007F010000}"/>
    <cellStyle name="40% - Accent2 3 3 5" xfId="1657" xr:uid="{00000000-0005-0000-0000-000080010000}"/>
    <cellStyle name="40% - Accent2 3 4" xfId="688" xr:uid="{00000000-0005-0000-0000-000081010000}"/>
    <cellStyle name="40% - Accent2 3 4 2" xfId="2628" xr:uid="{00000000-0005-0000-0000-000082010000}"/>
    <cellStyle name="40% - Accent2 3 4 3" xfId="3460" xr:uid="{00000000-0005-0000-0000-000083010000}"/>
    <cellStyle name="40% - Accent2 3 4 4" xfId="1795" xr:uid="{00000000-0005-0000-0000-000084010000}"/>
    <cellStyle name="40% - Accent2 3 5" xfId="1378" xr:uid="{00000000-0005-0000-0000-000085010000}"/>
    <cellStyle name="40% - Accent2 3 6" xfId="2212" xr:uid="{00000000-0005-0000-0000-000086010000}"/>
    <cellStyle name="40% - Accent2 3 7" xfId="3044" xr:uid="{00000000-0005-0000-0000-000087010000}"/>
    <cellStyle name="40% - Accent2 3 8" xfId="1111" xr:uid="{00000000-0005-0000-0000-000088010000}"/>
    <cellStyle name="40% - Accent2 4" xfId="324" xr:uid="{00000000-0005-0000-0000-000089010000}"/>
    <cellStyle name="40% - Accent2 4 2" xfId="783" xr:uid="{00000000-0005-0000-0000-00008A010000}"/>
    <cellStyle name="40% - Accent2 4 2 2" xfId="2723" xr:uid="{00000000-0005-0000-0000-00008B010000}"/>
    <cellStyle name="40% - Accent2 4 2 3" xfId="3555" xr:uid="{00000000-0005-0000-0000-00008C010000}"/>
    <cellStyle name="40% - Accent2 4 2 4" xfId="1890" xr:uid="{00000000-0005-0000-0000-00008D010000}"/>
    <cellStyle name="40% - Accent2 4 3" xfId="2307" xr:uid="{00000000-0005-0000-0000-00008E010000}"/>
    <cellStyle name="40% - Accent2 4 4" xfId="3139" xr:uid="{00000000-0005-0000-0000-00008F010000}"/>
    <cellStyle name="40% - Accent2 4 5" xfId="1473" xr:uid="{00000000-0005-0000-0000-000090010000}"/>
    <cellStyle name="40% - Accent2 5" xfId="437" xr:uid="{00000000-0005-0000-0000-000091010000}"/>
    <cellStyle name="40% - Accent2 5 2" xfId="896" xr:uid="{00000000-0005-0000-0000-000092010000}"/>
    <cellStyle name="40% - Accent2 5 2 2" xfId="2836" xr:uid="{00000000-0005-0000-0000-000093010000}"/>
    <cellStyle name="40% - Accent2 5 2 3" xfId="3668" xr:uid="{00000000-0005-0000-0000-000094010000}"/>
    <cellStyle name="40% - Accent2 5 2 4" xfId="2003" xr:uid="{00000000-0005-0000-0000-000095010000}"/>
    <cellStyle name="40% - Accent2 5 3" xfId="2420" xr:uid="{00000000-0005-0000-0000-000096010000}"/>
    <cellStyle name="40% - Accent2 5 4" xfId="3252" xr:uid="{00000000-0005-0000-0000-000097010000}"/>
    <cellStyle name="40% - Accent2 5 5" xfId="1586" xr:uid="{00000000-0005-0000-0000-000098010000}"/>
    <cellStyle name="40% - Accent2 6" xfId="600" xr:uid="{00000000-0005-0000-0000-000099010000}"/>
    <cellStyle name="40% - Accent2 6 2" xfId="2557" xr:uid="{00000000-0005-0000-0000-00009A010000}"/>
    <cellStyle name="40% - Accent2 6 3" xfId="3389" xr:uid="{00000000-0005-0000-0000-00009B010000}"/>
    <cellStyle name="40% - Accent2 6 4" xfId="1723" xr:uid="{00000000-0005-0000-0000-00009C010000}"/>
    <cellStyle name="40% - Accent2 7" xfId="1336" xr:uid="{00000000-0005-0000-0000-00009D010000}"/>
    <cellStyle name="40% - Accent2 8" xfId="2170" xr:uid="{00000000-0005-0000-0000-00009E010000}"/>
    <cellStyle name="40% - Accent2 9" xfId="3002" xr:uid="{00000000-0005-0000-0000-00009F010000}"/>
    <cellStyle name="40% - Accent3" xfId="78" builtinId="39" customBuiltin="1"/>
    <cellStyle name="40% - Accent3 10" xfId="1042" xr:uid="{00000000-0005-0000-0000-0000A1010000}"/>
    <cellStyle name="40% - Accent3 2" xfId="109" xr:uid="{00000000-0005-0000-0000-0000A2010000}"/>
    <cellStyle name="40% - Accent3 3" xfId="229" xr:uid="{00000000-0005-0000-0000-0000A3010000}"/>
    <cellStyle name="40% - Accent3 3 2" xfId="368" xr:uid="{00000000-0005-0000-0000-0000A4010000}"/>
    <cellStyle name="40% - Accent3 3 2 2" xfId="827" xr:uid="{00000000-0005-0000-0000-0000A5010000}"/>
    <cellStyle name="40% - Accent3 3 2 2 2" xfId="2767" xr:uid="{00000000-0005-0000-0000-0000A6010000}"/>
    <cellStyle name="40% - Accent3 3 2 2 3" xfId="3599" xr:uid="{00000000-0005-0000-0000-0000A7010000}"/>
    <cellStyle name="40% - Accent3 3 2 2 4" xfId="1934" xr:uid="{00000000-0005-0000-0000-0000A8010000}"/>
    <cellStyle name="40% - Accent3 3 2 3" xfId="1517" xr:uid="{00000000-0005-0000-0000-0000A9010000}"/>
    <cellStyle name="40% - Accent3 3 2 4" xfId="2351" xr:uid="{00000000-0005-0000-0000-0000AA010000}"/>
    <cellStyle name="40% - Accent3 3 2 5" xfId="3183" xr:uid="{00000000-0005-0000-0000-0000AB010000}"/>
    <cellStyle name="40% - Accent3 3 2 6" xfId="1182" xr:uid="{00000000-0005-0000-0000-0000AC010000}"/>
    <cellStyle name="40% - Accent3 3 3" xfId="510" xr:uid="{00000000-0005-0000-0000-0000AD010000}"/>
    <cellStyle name="40% - Accent3 3 3 2" xfId="969" xr:uid="{00000000-0005-0000-0000-0000AE010000}"/>
    <cellStyle name="40% - Accent3 3 3 2 2" xfId="2909" xr:uid="{00000000-0005-0000-0000-0000AF010000}"/>
    <cellStyle name="40% - Accent3 3 3 2 3" xfId="3741" xr:uid="{00000000-0005-0000-0000-0000B0010000}"/>
    <cellStyle name="40% - Accent3 3 3 2 4" xfId="2076" xr:uid="{00000000-0005-0000-0000-0000B1010000}"/>
    <cellStyle name="40% - Accent3 3 3 3" xfId="2493" xr:uid="{00000000-0005-0000-0000-0000B2010000}"/>
    <cellStyle name="40% - Accent3 3 3 4" xfId="3325" xr:uid="{00000000-0005-0000-0000-0000B3010000}"/>
    <cellStyle name="40% - Accent3 3 3 5" xfId="1659" xr:uid="{00000000-0005-0000-0000-0000B4010000}"/>
    <cellStyle name="40% - Accent3 3 4" xfId="690" xr:uid="{00000000-0005-0000-0000-0000B5010000}"/>
    <cellStyle name="40% - Accent3 3 4 2" xfId="2630" xr:uid="{00000000-0005-0000-0000-0000B6010000}"/>
    <cellStyle name="40% - Accent3 3 4 3" xfId="3462" xr:uid="{00000000-0005-0000-0000-0000B7010000}"/>
    <cellStyle name="40% - Accent3 3 4 4" xfId="1797" xr:uid="{00000000-0005-0000-0000-0000B8010000}"/>
    <cellStyle name="40% - Accent3 3 5" xfId="1380" xr:uid="{00000000-0005-0000-0000-0000B9010000}"/>
    <cellStyle name="40% - Accent3 3 6" xfId="2214" xr:uid="{00000000-0005-0000-0000-0000BA010000}"/>
    <cellStyle name="40% - Accent3 3 7" xfId="3046" xr:uid="{00000000-0005-0000-0000-0000BB010000}"/>
    <cellStyle name="40% - Accent3 3 8" xfId="1113" xr:uid="{00000000-0005-0000-0000-0000BC010000}"/>
    <cellStyle name="40% - Accent3 4" xfId="326" xr:uid="{00000000-0005-0000-0000-0000BD010000}"/>
    <cellStyle name="40% - Accent3 4 2" xfId="785" xr:uid="{00000000-0005-0000-0000-0000BE010000}"/>
    <cellStyle name="40% - Accent3 4 2 2" xfId="2725" xr:uid="{00000000-0005-0000-0000-0000BF010000}"/>
    <cellStyle name="40% - Accent3 4 2 3" xfId="3557" xr:uid="{00000000-0005-0000-0000-0000C0010000}"/>
    <cellStyle name="40% - Accent3 4 2 4" xfId="1892" xr:uid="{00000000-0005-0000-0000-0000C1010000}"/>
    <cellStyle name="40% - Accent3 4 3" xfId="2309" xr:uid="{00000000-0005-0000-0000-0000C2010000}"/>
    <cellStyle name="40% - Accent3 4 4" xfId="3141" xr:uid="{00000000-0005-0000-0000-0000C3010000}"/>
    <cellStyle name="40% - Accent3 4 5" xfId="1475" xr:uid="{00000000-0005-0000-0000-0000C4010000}"/>
    <cellStyle name="40% - Accent3 5" xfId="439" xr:uid="{00000000-0005-0000-0000-0000C5010000}"/>
    <cellStyle name="40% - Accent3 5 2" xfId="898" xr:uid="{00000000-0005-0000-0000-0000C6010000}"/>
    <cellStyle name="40% - Accent3 5 2 2" xfId="2838" xr:uid="{00000000-0005-0000-0000-0000C7010000}"/>
    <cellStyle name="40% - Accent3 5 2 3" xfId="3670" xr:uid="{00000000-0005-0000-0000-0000C8010000}"/>
    <cellStyle name="40% - Accent3 5 2 4" xfId="2005" xr:uid="{00000000-0005-0000-0000-0000C9010000}"/>
    <cellStyle name="40% - Accent3 5 3" xfId="2422" xr:uid="{00000000-0005-0000-0000-0000CA010000}"/>
    <cellStyle name="40% - Accent3 5 4" xfId="3254" xr:uid="{00000000-0005-0000-0000-0000CB010000}"/>
    <cellStyle name="40% - Accent3 5 5" xfId="1588" xr:uid="{00000000-0005-0000-0000-0000CC010000}"/>
    <cellStyle name="40% - Accent3 6" xfId="602" xr:uid="{00000000-0005-0000-0000-0000CD010000}"/>
    <cellStyle name="40% - Accent3 6 2" xfId="2559" xr:uid="{00000000-0005-0000-0000-0000CE010000}"/>
    <cellStyle name="40% - Accent3 6 3" xfId="3391" xr:uid="{00000000-0005-0000-0000-0000CF010000}"/>
    <cellStyle name="40% - Accent3 6 4" xfId="1725" xr:uid="{00000000-0005-0000-0000-0000D0010000}"/>
    <cellStyle name="40% - Accent3 7" xfId="1338" xr:uid="{00000000-0005-0000-0000-0000D1010000}"/>
    <cellStyle name="40% - Accent3 8" xfId="2172" xr:uid="{00000000-0005-0000-0000-0000D2010000}"/>
    <cellStyle name="40% - Accent3 9" xfId="3004" xr:uid="{00000000-0005-0000-0000-0000D3010000}"/>
    <cellStyle name="40% - Accent4" xfId="82" builtinId="43" customBuiltin="1"/>
    <cellStyle name="40% - Accent4 10" xfId="1044" xr:uid="{00000000-0005-0000-0000-0000D5010000}"/>
    <cellStyle name="40% - Accent4 2" xfId="110" xr:uid="{00000000-0005-0000-0000-0000D6010000}"/>
    <cellStyle name="40% - Accent4 3" xfId="231" xr:uid="{00000000-0005-0000-0000-0000D7010000}"/>
    <cellStyle name="40% - Accent4 3 2" xfId="370" xr:uid="{00000000-0005-0000-0000-0000D8010000}"/>
    <cellStyle name="40% - Accent4 3 2 2" xfId="829" xr:uid="{00000000-0005-0000-0000-0000D9010000}"/>
    <cellStyle name="40% - Accent4 3 2 2 2" xfId="2769" xr:uid="{00000000-0005-0000-0000-0000DA010000}"/>
    <cellStyle name="40% - Accent4 3 2 2 3" xfId="3601" xr:uid="{00000000-0005-0000-0000-0000DB010000}"/>
    <cellStyle name="40% - Accent4 3 2 2 4" xfId="1936" xr:uid="{00000000-0005-0000-0000-0000DC010000}"/>
    <cellStyle name="40% - Accent4 3 2 3" xfId="1519" xr:uid="{00000000-0005-0000-0000-0000DD010000}"/>
    <cellStyle name="40% - Accent4 3 2 4" xfId="2353" xr:uid="{00000000-0005-0000-0000-0000DE010000}"/>
    <cellStyle name="40% - Accent4 3 2 5" xfId="3185" xr:uid="{00000000-0005-0000-0000-0000DF010000}"/>
    <cellStyle name="40% - Accent4 3 2 6" xfId="1183" xr:uid="{00000000-0005-0000-0000-0000E0010000}"/>
    <cellStyle name="40% - Accent4 3 3" xfId="512" xr:uid="{00000000-0005-0000-0000-0000E1010000}"/>
    <cellStyle name="40% - Accent4 3 3 2" xfId="971" xr:uid="{00000000-0005-0000-0000-0000E2010000}"/>
    <cellStyle name="40% - Accent4 3 3 2 2" xfId="2911" xr:uid="{00000000-0005-0000-0000-0000E3010000}"/>
    <cellStyle name="40% - Accent4 3 3 2 3" xfId="3743" xr:uid="{00000000-0005-0000-0000-0000E4010000}"/>
    <cellStyle name="40% - Accent4 3 3 2 4" xfId="2078" xr:uid="{00000000-0005-0000-0000-0000E5010000}"/>
    <cellStyle name="40% - Accent4 3 3 3" xfId="2495" xr:uid="{00000000-0005-0000-0000-0000E6010000}"/>
    <cellStyle name="40% - Accent4 3 3 4" xfId="3327" xr:uid="{00000000-0005-0000-0000-0000E7010000}"/>
    <cellStyle name="40% - Accent4 3 3 5" xfId="1661" xr:uid="{00000000-0005-0000-0000-0000E8010000}"/>
    <cellStyle name="40% - Accent4 3 4" xfId="692" xr:uid="{00000000-0005-0000-0000-0000E9010000}"/>
    <cellStyle name="40% - Accent4 3 4 2" xfId="2632" xr:uid="{00000000-0005-0000-0000-0000EA010000}"/>
    <cellStyle name="40% - Accent4 3 4 3" xfId="3464" xr:uid="{00000000-0005-0000-0000-0000EB010000}"/>
    <cellStyle name="40% - Accent4 3 4 4" xfId="1799" xr:uid="{00000000-0005-0000-0000-0000EC010000}"/>
    <cellStyle name="40% - Accent4 3 5" xfId="1382" xr:uid="{00000000-0005-0000-0000-0000ED010000}"/>
    <cellStyle name="40% - Accent4 3 6" xfId="2216" xr:uid="{00000000-0005-0000-0000-0000EE010000}"/>
    <cellStyle name="40% - Accent4 3 7" xfId="3048" xr:uid="{00000000-0005-0000-0000-0000EF010000}"/>
    <cellStyle name="40% - Accent4 3 8" xfId="1115" xr:uid="{00000000-0005-0000-0000-0000F0010000}"/>
    <cellStyle name="40% - Accent4 4" xfId="328" xr:uid="{00000000-0005-0000-0000-0000F1010000}"/>
    <cellStyle name="40% - Accent4 4 2" xfId="787" xr:uid="{00000000-0005-0000-0000-0000F2010000}"/>
    <cellStyle name="40% - Accent4 4 2 2" xfId="2727" xr:uid="{00000000-0005-0000-0000-0000F3010000}"/>
    <cellStyle name="40% - Accent4 4 2 3" xfId="3559" xr:uid="{00000000-0005-0000-0000-0000F4010000}"/>
    <cellStyle name="40% - Accent4 4 2 4" xfId="1894" xr:uid="{00000000-0005-0000-0000-0000F5010000}"/>
    <cellStyle name="40% - Accent4 4 3" xfId="2311" xr:uid="{00000000-0005-0000-0000-0000F6010000}"/>
    <cellStyle name="40% - Accent4 4 4" xfId="3143" xr:uid="{00000000-0005-0000-0000-0000F7010000}"/>
    <cellStyle name="40% - Accent4 4 5" xfId="1477" xr:uid="{00000000-0005-0000-0000-0000F8010000}"/>
    <cellStyle name="40% - Accent4 5" xfId="441" xr:uid="{00000000-0005-0000-0000-0000F9010000}"/>
    <cellStyle name="40% - Accent4 5 2" xfId="900" xr:uid="{00000000-0005-0000-0000-0000FA010000}"/>
    <cellStyle name="40% - Accent4 5 2 2" xfId="2840" xr:uid="{00000000-0005-0000-0000-0000FB010000}"/>
    <cellStyle name="40% - Accent4 5 2 3" xfId="3672" xr:uid="{00000000-0005-0000-0000-0000FC010000}"/>
    <cellStyle name="40% - Accent4 5 2 4" xfId="2007" xr:uid="{00000000-0005-0000-0000-0000FD010000}"/>
    <cellStyle name="40% - Accent4 5 3" xfId="2424" xr:uid="{00000000-0005-0000-0000-0000FE010000}"/>
    <cellStyle name="40% - Accent4 5 4" xfId="3256" xr:uid="{00000000-0005-0000-0000-0000FF010000}"/>
    <cellStyle name="40% - Accent4 5 5" xfId="1590" xr:uid="{00000000-0005-0000-0000-000000020000}"/>
    <cellStyle name="40% - Accent4 6" xfId="604" xr:uid="{00000000-0005-0000-0000-000001020000}"/>
    <cellStyle name="40% - Accent4 6 2" xfId="2561" xr:uid="{00000000-0005-0000-0000-000002020000}"/>
    <cellStyle name="40% - Accent4 6 3" xfId="3393" xr:uid="{00000000-0005-0000-0000-000003020000}"/>
    <cellStyle name="40% - Accent4 6 4" xfId="1727" xr:uid="{00000000-0005-0000-0000-000004020000}"/>
    <cellStyle name="40% - Accent4 7" xfId="1340" xr:uid="{00000000-0005-0000-0000-000005020000}"/>
    <cellStyle name="40% - Accent4 8" xfId="2174" xr:uid="{00000000-0005-0000-0000-000006020000}"/>
    <cellStyle name="40% - Accent4 9" xfId="3006" xr:uid="{00000000-0005-0000-0000-000007020000}"/>
    <cellStyle name="40% - Accent5" xfId="86" builtinId="47" customBuiltin="1"/>
    <cellStyle name="40% - Accent5 10" xfId="1046" xr:uid="{00000000-0005-0000-0000-000009020000}"/>
    <cellStyle name="40% - Accent5 2" xfId="111" xr:uid="{00000000-0005-0000-0000-00000A020000}"/>
    <cellStyle name="40% - Accent5 3" xfId="233" xr:uid="{00000000-0005-0000-0000-00000B020000}"/>
    <cellStyle name="40% - Accent5 3 2" xfId="372" xr:uid="{00000000-0005-0000-0000-00000C020000}"/>
    <cellStyle name="40% - Accent5 3 2 2" xfId="831" xr:uid="{00000000-0005-0000-0000-00000D020000}"/>
    <cellStyle name="40% - Accent5 3 2 2 2" xfId="2771" xr:uid="{00000000-0005-0000-0000-00000E020000}"/>
    <cellStyle name="40% - Accent5 3 2 2 3" xfId="3603" xr:uid="{00000000-0005-0000-0000-00000F020000}"/>
    <cellStyle name="40% - Accent5 3 2 2 4" xfId="1938" xr:uid="{00000000-0005-0000-0000-000010020000}"/>
    <cellStyle name="40% - Accent5 3 2 3" xfId="1521" xr:uid="{00000000-0005-0000-0000-000011020000}"/>
    <cellStyle name="40% - Accent5 3 2 4" xfId="2355" xr:uid="{00000000-0005-0000-0000-000012020000}"/>
    <cellStyle name="40% - Accent5 3 2 5" xfId="3187" xr:uid="{00000000-0005-0000-0000-000013020000}"/>
    <cellStyle name="40% - Accent5 3 2 6" xfId="1184" xr:uid="{00000000-0005-0000-0000-000014020000}"/>
    <cellStyle name="40% - Accent5 3 3" xfId="514" xr:uid="{00000000-0005-0000-0000-000015020000}"/>
    <cellStyle name="40% - Accent5 3 3 2" xfId="973" xr:uid="{00000000-0005-0000-0000-000016020000}"/>
    <cellStyle name="40% - Accent5 3 3 2 2" xfId="2913" xr:uid="{00000000-0005-0000-0000-000017020000}"/>
    <cellStyle name="40% - Accent5 3 3 2 3" xfId="3745" xr:uid="{00000000-0005-0000-0000-000018020000}"/>
    <cellStyle name="40% - Accent5 3 3 2 4" xfId="2080" xr:uid="{00000000-0005-0000-0000-000019020000}"/>
    <cellStyle name="40% - Accent5 3 3 3" xfId="2497" xr:uid="{00000000-0005-0000-0000-00001A020000}"/>
    <cellStyle name="40% - Accent5 3 3 4" xfId="3329" xr:uid="{00000000-0005-0000-0000-00001B020000}"/>
    <cellStyle name="40% - Accent5 3 3 5" xfId="1663" xr:uid="{00000000-0005-0000-0000-00001C020000}"/>
    <cellStyle name="40% - Accent5 3 4" xfId="694" xr:uid="{00000000-0005-0000-0000-00001D020000}"/>
    <cellStyle name="40% - Accent5 3 4 2" xfId="2634" xr:uid="{00000000-0005-0000-0000-00001E020000}"/>
    <cellStyle name="40% - Accent5 3 4 3" xfId="3466" xr:uid="{00000000-0005-0000-0000-00001F020000}"/>
    <cellStyle name="40% - Accent5 3 4 4" xfId="1801" xr:uid="{00000000-0005-0000-0000-000020020000}"/>
    <cellStyle name="40% - Accent5 3 5" xfId="1384" xr:uid="{00000000-0005-0000-0000-000021020000}"/>
    <cellStyle name="40% - Accent5 3 6" xfId="2218" xr:uid="{00000000-0005-0000-0000-000022020000}"/>
    <cellStyle name="40% - Accent5 3 7" xfId="3050" xr:uid="{00000000-0005-0000-0000-000023020000}"/>
    <cellStyle name="40% - Accent5 3 8" xfId="1117" xr:uid="{00000000-0005-0000-0000-000024020000}"/>
    <cellStyle name="40% - Accent5 4" xfId="330" xr:uid="{00000000-0005-0000-0000-000025020000}"/>
    <cellStyle name="40% - Accent5 4 2" xfId="789" xr:uid="{00000000-0005-0000-0000-000026020000}"/>
    <cellStyle name="40% - Accent5 4 2 2" xfId="2729" xr:uid="{00000000-0005-0000-0000-000027020000}"/>
    <cellStyle name="40% - Accent5 4 2 3" xfId="3561" xr:uid="{00000000-0005-0000-0000-000028020000}"/>
    <cellStyle name="40% - Accent5 4 2 4" xfId="1896" xr:uid="{00000000-0005-0000-0000-000029020000}"/>
    <cellStyle name="40% - Accent5 4 3" xfId="2313" xr:uid="{00000000-0005-0000-0000-00002A020000}"/>
    <cellStyle name="40% - Accent5 4 4" xfId="3145" xr:uid="{00000000-0005-0000-0000-00002B020000}"/>
    <cellStyle name="40% - Accent5 4 5" xfId="1479" xr:uid="{00000000-0005-0000-0000-00002C020000}"/>
    <cellStyle name="40% - Accent5 5" xfId="443" xr:uid="{00000000-0005-0000-0000-00002D020000}"/>
    <cellStyle name="40% - Accent5 5 2" xfId="902" xr:uid="{00000000-0005-0000-0000-00002E020000}"/>
    <cellStyle name="40% - Accent5 5 2 2" xfId="2842" xr:uid="{00000000-0005-0000-0000-00002F020000}"/>
    <cellStyle name="40% - Accent5 5 2 3" xfId="3674" xr:uid="{00000000-0005-0000-0000-000030020000}"/>
    <cellStyle name="40% - Accent5 5 2 4" xfId="2009" xr:uid="{00000000-0005-0000-0000-000031020000}"/>
    <cellStyle name="40% - Accent5 5 3" xfId="2426" xr:uid="{00000000-0005-0000-0000-000032020000}"/>
    <cellStyle name="40% - Accent5 5 4" xfId="3258" xr:uid="{00000000-0005-0000-0000-000033020000}"/>
    <cellStyle name="40% - Accent5 5 5" xfId="1592" xr:uid="{00000000-0005-0000-0000-000034020000}"/>
    <cellStyle name="40% - Accent5 6" xfId="606" xr:uid="{00000000-0005-0000-0000-000035020000}"/>
    <cellStyle name="40% - Accent5 6 2" xfId="2563" xr:uid="{00000000-0005-0000-0000-000036020000}"/>
    <cellStyle name="40% - Accent5 6 3" xfId="3395" xr:uid="{00000000-0005-0000-0000-000037020000}"/>
    <cellStyle name="40% - Accent5 6 4" xfId="1729" xr:uid="{00000000-0005-0000-0000-000038020000}"/>
    <cellStyle name="40% - Accent5 7" xfId="1342" xr:uid="{00000000-0005-0000-0000-000039020000}"/>
    <cellStyle name="40% - Accent5 8" xfId="2176" xr:uid="{00000000-0005-0000-0000-00003A020000}"/>
    <cellStyle name="40% - Accent5 9" xfId="3008" xr:uid="{00000000-0005-0000-0000-00003B020000}"/>
    <cellStyle name="40% - Accent6" xfId="90" builtinId="51" customBuiltin="1"/>
    <cellStyle name="40% - Accent6 10" xfId="1048" xr:uid="{00000000-0005-0000-0000-00003D020000}"/>
    <cellStyle name="40% - Accent6 2" xfId="112" xr:uid="{00000000-0005-0000-0000-00003E020000}"/>
    <cellStyle name="40% - Accent6 3" xfId="235" xr:uid="{00000000-0005-0000-0000-00003F020000}"/>
    <cellStyle name="40% - Accent6 3 2" xfId="374" xr:uid="{00000000-0005-0000-0000-000040020000}"/>
    <cellStyle name="40% - Accent6 3 2 2" xfId="833" xr:uid="{00000000-0005-0000-0000-000041020000}"/>
    <cellStyle name="40% - Accent6 3 2 2 2" xfId="2773" xr:uid="{00000000-0005-0000-0000-000042020000}"/>
    <cellStyle name="40% - Accent6 3 2 2 3" xfId="3605" xr:uid="{00000000-0005-0000-0000-000043020000}"/>
    <cellStyle name="40% - Accent6 3 2 2 4" xfId="1940" xr:uid="{00000000-0005-0000-0000-000044020000}"/>
    <cellStyle name="40% - Accent6 3 2 3" xfId="1523" xr:uid="{00000000-0005-0000-0000-000045020000}"/>
    <cellStyle name="40% - Accent6 3 2 4" xfId="2357" xr:uid="{00000000-0005-0000-0000-000046020000}"/>
    <cellStyle name="40% - Accent6 3 2 5" xfId="3189" xr:uid="{00000000-0005-0000-0000-000047020000}"/>
    <cellStyle name="40% - Accent6 3 2 6" xfId="1185" xr:uid="{00000000-0005-0000-0000-000048020000}"/>
    <cellStyle name="40% - Accent6 3 3" xfId="516" xr:uid="{00000000-0005-0000-0000-000049020000}"/>
    <cellStyle name="40% - Accent6 3 3 2" xfId="975" xr:uid="{00000000-0005-0000-0000-00004A020000}"/>
    <cellStyle name="40% - Accent6 3 3 2 2" xfId="2915" xr:uid="{00000000-0005-0000-0000-00004B020000}"/>
    <cellStyle name="40% - Accent6 3 3 2 3" xfId="3747" xr:uid="{00000000-0005-0000-0000-00004C020000}"/>
    <cellStyle name="40% - Accent6 3 3 2 4" xfId="2082" xr:uid="{00000000-0005-0000-0000-00004D020000}"/>
    <cellStyle name="40% - Accent6 3 3 3" xfId="2499" xr:uid="{00000000-0005-0000-0000-00004E020000}"/>
    <cellStyle name="40% - Accent6 3 3 4" xfId="3331" xr:uid="{00000000-0005-0000-0000-00004F020000}"/>
    <cellStyle name="40% - Accent6 3 3 5" xfId="1665" xr:uid="{00000000-0005-0000-0000-000050020000}"/>
    <cellStyle name="40% - Accent6 3 4" xfId="696" xr:uid="{00000000-0005-0000-0000-000051020000}"/>
    <cellStyle name="40% - Accent6 3 4 2" xfId="2636" xr:uid="{00000000-0005-0000-0000-000052020000}"/>
    <cellStyle name="40% - Accent6 3 4 3" xfId="3468" xr:uid="{00000000-0005-0000-0000-000053020000}"/>
    <cellStyle name="40% - Accent6 3 4 4" xfId="1803" xr:uid="{00000000-0005-0000-0000-000054020000}"/>
    <cellStyle name="40% - Accent6 3 5" xfId="1386" xr:uid="{00000000-0005-0000-0000-000055020000}"/>
    <cellStyle name="40% - Accent6 3 6" xfId="2220" xr:uid="{00000000-0005-0000-0000-000056020000}"/>
    <cellStyle name="40% - Accent6 3 7" xfId="3052" xr:uid="{00000000-0005-0000-0000-000057020000}"/>
    <cellStyle name="40% - Accent6 3 8" xfId="1119" xr:uid="{00000000-0005-0000-0000-000058020000}"/>
    <cellStyle name="40% - Accent6 4" xfId="332" xr:uid="{00000000-0005-0000-0000-000059020000}"/>
    <cellStyle name="40% - Accent6 4 2" xfId="791" xr:uid="{00000000-0005-0000-0000-00005A020000}"/>
    <cellStyle name="40% - Accent6 4 2 2" xfId="2731" xr:uid="{00000000-0005-0000-0000-00005B020000}"/>
    <cellStyle name="40% - Accent6 4 2 3" xfId="3563" xr:uid="{00000000-0005-0000-0000-00005C020000}"/>
    <cellStyle name="40% - Accent6 4 2 4" xfId="1898" xr:uid="{00000000-0005-0000-0000-00005D020000}"/>
    <cellStyle name="40% - Accent6 4 3" xfId="2315" xr:uid="{00000000-0005-0000-0000-00005E020000}"/>
    <cellStyle name="40% - Accent6 4 4" xfId="3147" xr:uid="{00000000-0005-0000-0000-00005F020000}"/>
    <cellStyle name="40% - Accent6 4 5" xfId="1481" xr:uid="{00000000-0005-0000-0000-000060020000}"/>
    <cellStyle name="40% - Accent6 5" xfId="445" xr:uid="{00000000-0005-0000-0000-000061020000}"/>
    <cellStyle name="40% - Accent6 5 2" xfId="904" xr:uid="{00000000-0005-0000-0000-000062020000}"/>
    <cellStyle name="40% - Accent6 5 2 2" xfId="2844" xr:uid="{00000000-0005-0000-0000-000063020000}"/>
    <cellStyle name="40% - Accent6 5 2 3" xfId="3676" xr:uid="{00000000-0005-0000-0000-000064020000}"/>
    <cellStyle name="40% - Accent6 5 2 4" xfId="2011" xr:uid="{00000000-0005-0000-0000-000065020000}"/>
    <cellStyle name="40% - Accent6 5 3" xfId="2428" xr:uid="{00000000-0005-0000-0000-000066020000}"/>
    <cellStyle name="40% - Accent6 5 4" xfId="3260" xr:uid="{00000000-0005-0000-0000-000067020000}"/>
    <cellStyle name="40% - Accent6 5 5" xfId="1594" xr:uid="{00000000-0005-0000-0000-000068020000}"/>
    <cellStyle name="40% - Accent6 6" xfId="608" xr:uid="{00000000-0005-0000-0000-000069020000}"/>
    <cellStyle name="40% - Accent6 6 2" xfId="2565" xr:uid="{00000000-0005-0000-0000-00006A020000}"/>
    <cellStyle name="40% - Accent6 6 3" xfId="3397" xr:uid="{00000000-0005-0000-0000-00006B020000}"/>
    <cellStyle name="40% - Accent6 6 4" xfId="1731" xr:uid="{00000000-0005-0000-0000-00006C020000}"/>
    <cellStyle name="40% - Accent6 7" xfId="1344" xr:uid="{00000000-0005-0000-0000-00006D020000}"/>
    <cellStyle name="40% - Accent6 8" xfId="2178" xr:uid="{00000000-0005-0000-0000-00006E020000}"/>
    <cellStyle name="40% - Accent6 9" xfId="3010" xr:uid="{00000000-0005-0000-0000-00006F020000}"/>
    <cellStyle name="60% - Accent1" xfId="71" builtinId="32" customBuiltin="1"/>
    <cellStyle name="60% - Accent1 2" xfId="113" xr:uid="{00000000-0005-0000-0000-000071020000}"/>
    <cellStyle name="60% - Accent2" xfId="75" builtinId="36" customBuiltin="1"/>
    <cellStyle name="60% - Accent2 2" xfId="114" xr:uid="{00000000-0005-0000-0000-000073020000}"/>
    <cellStyle name="60% - Accent3" xfId="79" builtinId="40" customBuiltin="1"/>
    <cellStyle name="60% - Accent3 2" xfId="115" xr:uid="{00000000-0005-0000-0000-000075020000}"/>
    <cellStyle name="60% - Accent4" xfId="83" builtinId="44" customBuiltin="1"/>
    <cellStyle name="60% - Accent4 2" xfId="116" xr:uid="{00000000-0005-0000-0000-000077020000}"/>
    <cellStyle name="60% - Accent5" xfId="87" builtinId="48" customBuiltin="1"/>
    <cellStyle name="60% - Accent5 2" xfId="117" xr:uid="{00000000-0005-0000-0000-000079020000}"/>
    <cellStyle name="60% - Accent6" xfId="91" builtinId="52" customBuiltin="1"/>
    <cellStyle name="60% - Accent6 2" xfId="118" xr:uid="{00000000-0005-0000-0000-00007B020000}"/>
    <cellStyle name="Accent1" xfId="68" builtinId="29" customBuiltin="1"/>
    <cellStyle name="Accent1 2" xfId="119" xr:uid="{00000000-0005-0000-0000-00007D020000}"/>
    <cellStyle name="Accent2" xfId="72" builtinId="33" customBuiltin="1"/>
    <cellStyle name="Accent2 2" xfId="120" xr:uid="{00000000-0005-0000-0000-00007F020000}"/>
    <cellStyle name="Accent3" xfId="76" builtinId="37" customBuiltin="1"/>
    <cellStyle name="Accent3 2" xfId="121" xr:uid="{00000000-0005-0000-0000-000081020000}"/>
    <cellStyle name="Accent4" xfId="80" builtinId="41" customBuiltin="1"/>
    <cellStyle name="Accent4 2" xfId="122" xr:uid="{00000000-0005-0000-0000-000083020000}"/>
    <cellStyle name="Accent5" xfId="84" builtinId="45" customBuiltin="1"/>
    <cellStyle name="Accent5 2" xfId="123" xr:uid="{00000000-0005-0000-0000-000085020000}"/>
    <cellStyle name="Accent6" xfId="88" builtinId="49" customBuiltin="1"/>
    <cellStyle name="Accent6 2" xfId="124" xr:uid="{00000000-0005-0000-0000-000087020000}"/>
    <cellStyle name="Bad" xfId="58" builtinId="27" customBuiltin="1"/>
    <cellStyle name="Bad 2" xfId="125" xr:uid="{00000000-0005-0000-0000-000089020000}"/>
    <cellStyle name="BudBodyFigs" xfId="3" xr:uid="{00000000-0005-0000-0000-00008A020000}"/>
    <cellStyle name="BudBodyFigs 2" xfId="17" xr:uid="{00000000-0005-0000-0000-00008B020000}"/>
    <cellStyle name="BudBodyFigs 2 2" xfId="179" xr:uid="{00000000-0005-0000-0000-00008C020000}"/>
    <cellStyle name="BudBodyFigs 2 3" xfId="616" xr:uid="{00000000-0005-0000-0000-00008D020000}"/>
    <cellStyle name="BudBodyFigs 2 4" xfId="573" xr:uid="{00000000-0005-0000-0000-00008E020000}"/>
    <cellStyle name="BudBodyFigs 3" xfId="38" xr:uid="{00000000-0005-0000-0000-00008F020000}"/>
    <cellStyle name="BudBodyFigs 4" xfId="150" xr:uid="{00000000-0005-0000-0000-000090020000}"/>
    <cellStyle name="BudBodyFigs 5" xfId="93" xr:uid="{00000000-0005-0000-0000-000091020000}"/>
    <cellStyle name="BudBodyFigs 6" xfId="610" xr:uid="{00000000-0005-0000-0000-000092020000}"/>
    <cellStyle name="BudBodyFigs 7" xfId="572" xr:uid="{00000000-0005-0000-0000-000093020000}"/>
    <cellStyle name="BudBookHeader" xfId="4" xr:uid="{00000000-0005-0000-0000-000094020000}"/>
    <cellStyle name="BudBookSubTotal" xfId="5" xr:uid="{00000000-0005-0000-0000-000095020000}"/>
    <cellStyle name="BudBookSubTotal 2" xfId="18" xr:uid="{00000000-0005-0000-0000-000096020000}"/>
    <cellStyle name="BudBookSubTotal 2 2" xfId="180" xr:uid="{00000000-0005-0000-0000-000097020000}"/>
    <cellStyle name="BudBookSubTotal 3" xfId="39" xr:uid="{00000000-0005-0000-0000-000098020000}"/>
    <cellStyle name="BudBookSubTotal 4" xfId="151" xr:uid="{00000000-0005-0000-0000-000099020000}"/>
    <cellStyle name="BudBookSubTotal 5" xfId="94" xr:uid="{00000000-0005-0000-0000-00009A020000}"/>
    <cellStyle name="BudBookTotal" xfId="6" xr:uid="{00000000-0005-0000-0000-00009B020000}"/>
    <cellStyle name="BudHeaderMid" xfId="7" xr:uid="{00000000-0005-0000-0000-00009C020000}"/>
    <cellStyle name="BudMainTitle" xfId="8" xr:uid="{00000000-0005-0000-0000-00009D020000}"/>
    <cellStyle name="BudSubTitle" xfId="9" xr:uid="{00000000-0005-0000-0000-00009E020000}"/>
    <cellStyle name="BudTopLine" xfId="10" xr:uid="{00000000-0005-0000-0000-00009F020000}"/>
    <cellStyle name="Calculation" xfId="62" builtinId="22" customBuiltin="1"/>
    <cellStyle name="Calculation 2" xfId="126" xr:uid="{00000000-0005-0000-0000-0000A1020000}"/>
    <cellStyle name="CellBAValue" xfId="127" xr:uid="{00000000-0005-0000-0000-0000A2020000}"/>
    <cellStyle name="CellBAValue 2" xfId="145" xr:uid="{00000000-0005-0000-0000-0000A3020000}"/>
    <cellStyle name="CellNationValue" xfId="128" xr:uid="{00000000-0005-0000-0000-0000A4020000}"/>
    <cellStyle name="CellUAValue" xfId="129" xr:uid="{00000000-0005-0000-0000-0000A5020000}"/>
    <cellStyle name="CellUAValue 2" xfId="146" xr:uid="{00000000-0005-0000-0000-0000A6020000}"/>
    <cellStyle name="Check Cell" xfId="64" builtinId="23" customBuiltin="1"/>
    <cellStyle name="Check Cell 2" xfId="130" xr:uid="{00000000-0005-0000-0000-0000A8020000}"/>
    <cellStyle name="Comma 10" xfId="95" xr:uid="{00000000-0005-0000-0000-0000AA020000}"/>
    <cellStyle name="Comma 10 2" xfId="181" xr:uid="{00000000-0005-0000-0000-0000AB020000}"/>
    <cellStyle name="Comma 11" xfId="611" xr:uid="{00000000-0005-0000-0000-0000AC020000}"/>
    <cellStyle name="Comma 2" xfId="12" xr:uid="{00000000-0005-0000-0000-0000AD020000}"/>
    <cellStyle name="Comma 2 2" xfId="20" xr:uid="{00000000-0005-0000-0000-0000AE020000}"/>
    <cellStyle name="Comma 2 2 2" xfId="153" xr:uid="{00000000-0005-0000-0000-0000AF020000}"/>
    <cellStyle name="Comma 2 2 3" xfId="147" xr:uid="{00000000-0005-0000-0000-0000B0020000}"/>
    <cellStyle name="Comma 2 3" xfId="152" xr:uid="{00000000-0005-0000-0000-0000B1020000}"/>
    <cellStyle name="Comma 2 4" xfId="97" xr:uid="{00000000-0005-0000-0000-0000B2020000}"/>
    <cellStyle name="Comma 2 5" xfId="612" xr:uid="{00000000-0005-0000-0000-0000B3020000}"/>
    <cellStyle name="Comma 2 6" xfId="574" xr:uid="{00000000-0005-0000-0000-0000B4020000}"/>
    <cellStyle name="Comma 3" xfId="19" xr:uid="{00000000-0005-0000-0000-0000B5020000}"/>
    <cellStyle name="Comma 3 2" xfId="23" xr:uid="{00000000-0005-0000-0000-0000B6020000}"/>
    <cellStyle name="Comma 3 3" xfId="617" xr:uid="{00000000-0005-0000-0000-0000B7020000}"/>
    <cellStyle name="Comma 3 4" xfId="575" xr:uid="{00000000-0005-0000-0000-0000B8020000}"/>
    <cellStyle name="Comma 4" xfId="25" xr:uid="{00000000-0005-0000-0000-0000B9020000}"/>
    <cellStyle name="Comma 4 2" xfId="26" xr:uid="{00000000-0005-0000-0000-0000BA020000}"/>
    <cellStyle name="Comma 4 2 2" xfId="182" xr:uid="{00000000-0005-0000-0000-0000BB020000}"/>
    <cellStyle name="Comma 4 3" xfId="45" xr:uid="{00000000-0005-0000-0000-0000BC020000}"/>
    <cellStyle name="Comma 4 4" xfId="43" xr:uid="{00000000-0005-0000-0000-0000BD020000}"/>
    <cellStyle name="Comma 4 5" xfId="619" xr:uid="{00000000-0005-0000-0000-0000BE020000}"/>
    <cellStyle name="Comma 4 6" xfId="576" xr:uid="{00000000-0005-0000-0000-0000BF020000}"/>
    <cellStyle name="Comma 5" xfId="27" xr:uid="{00000000-0005-0000-0000-0000C0020000}"/>
    <cellStyle name="Comma 5 2" xfId="28" xr:uid="{00000000-0005-0000-0000-0000C1020000}"/>
    <cellStyle name="Comma 5 2 2" xfId="184" xr:uid="{00000000-0005-0000-0000-0000C2020000}"/>
    <cellStyle name="Comma 5 3" xfId="183" xr:uid="{00000000-0005-0000-0000-0000C3020000}"/>
    <cellStyle name="Comma 6" xfId="29" xr:uid="{00000000-0005-0000-0000-0000C4020000}"/>
    <cellStyle name="Comma 6 2" xfId="174" xr:uid="{00000000-0005-0000-0000-0000C5020000}"/>
    <cellStyle name="Comma 6 2 2" xfId="186" xr:uid="{00000000-0005-0000-0000-0000C6020000}"/>
    <cellStyle name="Comma 6 3" xfId="185" xr:uid="{00000000-0005-0000-0000-0000C7020000}"/>
    <cellStyle name="Comma 7" xfId="24" xr:uid="{00000000-0005-0000-0000-0000C8020000}"/>
    <cellStyle name="Comma 7 2" xfId="31" xr:uid="{00000000-0005-0000-0000-0000C9020000}"/>
    <cellStyle name="Comma 7 2 2" xfId="188" xr:uid="{00000000-0005-0000-0000-0000CA020000}"/>
    <cellStyle name="Comma 7 3" xfId="187" xr:uid="{00000000-0005-0000-0000-0000CB020000}"/>
    <cellStyle name="Comma 8" xfId="34" xr:uid="{00000000-0005-0000-0000-0000CC020000}"/>
    <cellStyle name="Comma 8 10" xfId="432" xr:uid="{00000000-0005-0000-0000-0000CD020000}"/>
    <cellStyle name="Comma 8 10 2" xfId="891" xr:uid="{00000000-0005-0000-0000-0000CE020000}"/>
    <cellStyle name="Comma 8 10 2 2" xfId="2831" xr:uid="{00000000-0005-0000-0000-0000CF020000}"/>
    <cellStyle name="Comma 8 10 2 3" xfId="3663" xr:uid="{00000000-0005-0000-0000-0000D0020000}"/>
    <cellStyle name="Comma 8 10 2 4" xfId="1998" xr:uid="{00000000-0005-0000-0000-0000D1020000}"/>
    <cellStyle name="Comma 8 10 3" xfId="2415" xr:uid="{00000000-0005-0000-0000-0000D2020000}"/>
    <cellStyle name="Comma 8 10 4" xfId="3247" xr:uid="{00000000-0005-0000-0000-0000D3020000}"/>
    <cellStyle name="Comma 8 10 5" xfId="1581" xr:uid="{00000000-0005-0000-0000-0000D4020000}"/>
    <cellStyle name="Comma 8 11" xfId="623" xr:uid="{00000000-0005-0000-0000-0000D5020000}"/>
    <cellStyle name="Comma 8 11 2" xfId="2569" xr:uid="{00000000-0005-0000-0000-0000D6020000}"/>
    <cellStyle name="Comma 8 11 3" xfId="3401" xr:uid="{00000000-0005-0000-0000-0000D7020000}"/>
    <cellStyle name="Comma 8 11 4" xfId="1736" xr:uid="{00000000-0005-0000-0000-0000D8020000}"/>
    <cellStyle name="Comma 8 12" xfId="1307" xr:uid="{00000000-0005-0000-0000-0000D9020000}"/>
    <cellStyle name="Comma 8 13" xfId="2141" xr:uid="{00000000-0005-0000-0000-0000DA020000}"/>
    <cellStyle name="Comma 8 14" xfId="2973" xr:uid="{00000000-0005-0000-0000-0000DB020000}"/>
    <cellStyle name="Comma 8 15" xfId="1035" xr:uid="{00000000-0005-0000-0000-0000DC020000}"/>
    <cellStyle name="Comma 8 2" xfId="49" xr:uid="{00000000-0005-0000-0000-0000DD020000}"/>
    <cellStyle name="Comma 8 2 10" xfId="1312" xr:uid="{00000000-0005-0000-0000-0000DE020000}"/>
    <cellStyle name="Comma 8 2 11" xfId="2146" xr:uid="{00000000-0005-0000-0000-0000DF020000}"/>
    <cellStyle name="Comma 8 2 12" xfId="2978" xr:uid="{00000000-0005-0000-0000-0000E0020000}"/>
    <cellStyle name="Comma 8 2 13" xfId="1057" xr:uid="{00000000-0005-0000-0000-0000E1020000}"/>
    <cellStyle name="Comma 8 2 2" xfId="163" xr:uid="{00000000-0005-0000-0000-0000E2020000}"/>
    <cellStyle name="Comma 8 2 2 10" xfId="1069" xr:uid="{00000000-0005-0000-0000-0000E3020000}"/>
    <cellStyle name="Comma 8 2 2 2" xfId="190" xr:uid="{00000000-0005-0000-0000-0000E4020000}"/>
    <cellStyle name="Comma 8 2 2 3" xfId="257" xr:uid="{00000000-0005-0000-0000-0000E5020000}"/>
    <cellStyle name="Comma 8 2 2 3 2" xfId="395" xr:uid="{00000000-0005-0000-0000-0000E6020000}"/>
    <cellStyle name="Comma 8 2 2 3 2 2" xfId="854" xr:uid="{00000000-0005-0000-0000-0000E7020000}"/>
    <cellStyle name="Comma 8 2 2 3 2 2 2" xfId="2794" xr:uid="{00000000-0005-0000-0000-0000E8020000}"/>
    <cellStyle name="Comma 8 2 2 3 2 2 3" xfId="3626" xr:uid="{00000000-0005-0000-0000-0000E9020000}"/>
    <cellStyle name="Comma 8 2 2 3 2 2 4" xfId="1961" xr:uid="{00000000-0005-0000-0000-0000EA020000}"/>
    <cellStyle name="Comma 8 2 2 3 2 3" xfId="1544" xr:uid="{00000000-0005-0000-0000-0000EB020000}"/>
    <cellStyle name="Comma 8 2 2 3 2 4" xfId="2378" xr:uid="{00000000-0005-0000-0000-0000EC020000}"/>
    <cellStyle name="Comma 8 2 2 3 2 5" xfId="3210" xr:uid="{00000000-0005-0000-0000-0000ED020000}"/>
    <cellStyle name="Comma 8 2 2 3 2 6" xfId="1189" xr:uid="{00000000-0005-0000-0000-0000EE020000}"/>
    <cellStyle name="Comma 8 2 2 3 3" xfId="537" xr:uid="{00000000-0005-0000-0000-0000EF020000}"/>
    <cellStyle name="Comma 8 2 2 3 3 2" xfId="996" xr:uid="{00000000-0005-0000-0000-0000F0020000}"/>
    <cellStyle name="Comma 8 2 2 3 3 2 2" xfId="2936" xr:uid="{00000000-0005-0000-0000-0000F1020000}"/>
    <cellStyle name="Comma 8 2 2 3 3 2 3" xfId="3768" xr:uid="{00000000-0005-0000-0000-0000F2020000}"/>
    <cellStyle name="Comma 8 2 2 3 3 2 4" xfId="2103" xr:uid="{00000000-0005-0000-0000-0000F3020000}"/>
    <cellStyle name="Comma 8 2 2 3 3 3" xfId="2520" xr:uid="{00000000-0005-0000-0000-0000F4020000}"/>
    <cellStyle name="Comma 8 2 2 3 3 4" xfId="3352" xr:uid="{00000000-0005-0000-0000-0000F5020000}"/>
    <cellStyle name="Comma 8 2 2 3 3 5" xfId="1686" xr:uid="{00000000-0005-0000-0000-0000F6020000}"/>
    <cellStyle name="Comma 8 2 2 3 4" xfId="717" xr:uid="{00000000-0005-0000-0000-0000F7020000}"/>
    <cellStyle name="Comma 8 2 2 3 4 2" xfId="2657" xr:uid="{00000000-0005-0000-0000-0000F8020000}"/>
    <cellStyle name="Comma 8 2 2 3 4 3" xfId="3489" xr:uid="{00000000-0005-0000-0000-0000F9020000}"/>
    <cellStyle name="Comma 8 2 2 3 4 4" xfId="1824" xr:uid="{00000000-0005-0000-0000-0000FA020000}"/>
    <cellStyle name="Comma 8 2 2 3 5" xfId="1407" xr:uid="{00000000-0005-0000-0000-0000FB020000}"/>
    <cellStyle name="Comma 8 2 2 3 6" xfId="2241" xr:uid="{00000000-0005-0000-0000-0000FC020000}"/>
    <cellStyle name="Comma 8 2 2 3 7" xfId="3073" xr:uid="{00000000-0005-0000-0000-0000FD020000}"/>
    <cellStyle name="Comma 8 2 2 3 8" xfId="1140" xr:uid="{00000000-0005-0000-0000-0000FE020000}"/>
    <cellStyle name="Comma 8 2 2 4" xfId="312" xr:uid="{00000000-0005-0000-0000-0000FF020000}"/>
    <cellStyle name="Comma 8 2 2 4 2" xfId="771" xr:uid="{00000000-0005-0000-0000-000000030000}"/>
    <cellStyle name="Comma 8 2 2 4 2 2" xfId="2711" xr:uid="{00000000-0005-0000-0000-000001030000}"/>
    <cellStyle name="Comma 8 2 2 4 2 3" xfId="3543" xr:uid="{00000000-0005-0000-0000-000002030000}"/>
    <cellStyle name="Comma 8 2 2 4 2 4" xfId="1878" xr:uid="{00000000-0005-0000-0000-000003030000}"/>
    <cellStyle name="Comma 8 2 2 4 3" xfId="1461" xr:uid="{00000000-0005-0000-0000-000004030000}"/>
    <cellStyle name="Comma 8 2 2 4 4" xfId="2295" xr:uid="{00000000-0005-0000-0000-000005030000}"/>
    <cellStyle name="Comma 8 2 2 4 5" xfId="3127" xr:uid="{00000000-0005-0000-0000-000006030000}"/>
    <cellStyle name="Comma 8 2 2 4 6" xfId="1188" xr:uid="{00000000-0005-0000-0000-000007030000}"/>
    <cellStyle name="Comma 8 2 2 5" xfId="466" xr:uid="{00000000-0005-0000-0000-000008030000}"/>
    <cellStyle name="Comma 8 2 2 5 2" xfId="925" xr:uid="{00000000-0005-0000-0000-000009030000}"/>
    <cellStyle name="Comma 8 2 2 5 2 2" xfId="2865" xr:uid="{00000000-0005-0000-0000-00000A030000}"/>
    <cellStyle name="Comma 8 2 2 5 2 3" xfId="3697" xr:uid="{00000000-0005-0000-0000-00000B030000}"/>
    <cellStyle name="Comma 8 2 2 5 2 4" xfId="2032" xr:uid="{00000000-0005-0000-0000-00000C030000}"/>
    <cellStyle name="Comma 8 2 2 5 3" xfId="2449" xr:uid="{00000000-0005-0000-0000-00000D030000}"/>
    <cellStyle name="Comma 8 2 2 5 4" xfId="3281" xr:uid="{00000000-0005-0000-0000-00000E030000}"/>
    <cellStyle name="Comma 8 2 2 5 5" xfId="1615" xr:uid="{00000000-0005-0000-0000-00000F030000}"/>
    <cellStyle name="Comma 8 2 2 6" xfId="645" xr:uid="{00000000-0005-0000-0000-000010030000}"/>
    <cellStyle name="Comma 8 2 2 6 2" xfId="2586" xr:uid="{00000000-0005-0000-0000-000011030000}"/>
    <cellStyle name="Comma 8 2 2 6 3" xfId="3418" xr:uid="{00000000-0005-0000-0000-000012030000}"/>
    <cellStyle name="Comma 8 2 2 6 4" xfId="1753" xr:uid="{00000000-0005-0000-0000-000013030000}"/>
    <cellStyle name="Comma 8 2 2 7" xfId="1324" xr:uid="{00000000-0005-0000-0000-000014030000}"/>
    <cellStyle name="Comma 8 2 2 8" xfId="2158" xr:uid="{00000000-0005-0000-0000-000015030000}"/>
    <cellStyle name="Comma 8 2 2 9" xfId="2990" xr:uid="{00000000-0005-0000-0000-000016030000}"/>
    <cellStyle name="Comma 8 2 3" xfId="206" xr:uid="{00000000-0005-0000-0000-000017030000}"/>
    <cellStyle name="Comma 8 2 3 2" xfId="279" xr:uid="{00000000-0005-0000-0000-000018030000}"/>
    <cellStyle name="Comma 8 2 3 2 2" xfId="417" xr:uid="{00000000-0005-0000-0000-000019030000}"/>
    <cellStyle name="Comma 8 2 3 2 2 2" xfId="876" xr:uid="{00000000-0005-0000-0000-00001A030000}"/>
    <cellStyle name="Comma 8 2 3 2 2 2 2" xfId="2816" xr:uid="{00000000-0005-0000-0000-00001B030000}"/>
    <cellStyle name="Comma 8 2 3 2 2 2 3" xfId="3648" xr:uid="{00000000-0005-0000-0000-00001C030000}"/>
    <cellStyle name="Comma 8 2 3 2 2 2 4" xfId="1983" xr:uid="{00000000-0005-0000-0000-00001D030000}"/>
    <cellStyle name="Comma 8 2 3 2 2 3" xfId="1566" xr:uid="{00000000-0005-0000-0000-00001E030000}"/>
    <cellStyle name="Comma 8 2 3 2 2 4" xfId="2400" xr:uid="{00000000-0005-0000-0000-00001F030000}"/>
    <cellStyle name="Comma 8 2 3 2 2 5" xfId="3232" xr:uid="{00000000-0005-0000-0000-000020030000}"/>
    <cellStyle name="Comma 8 2 3 2 2 6" xfId="1191" xr:uid="{00000000-0005-0000-0000-000021030000}"/>
    <cellStyle name="Comma 8 2 3 2 3" xfId="559" xr:uid="{00000000-0005-0000-0000-000022030000}"/>
    <cellStyle name="Comma 8 2 3 2 3 2" xfId="1018" xr:uid="{00000000-0005-0000-0000-000023030000}"/>
    <cellStyle name="Comma 8 2 3 2 3 2 2" xfId="2958" xr:uid="{00000000-0005-0000-0000-000024030000}"/>
    <cellStyle name="Comma 8 2 3 2 3 2 3" xfId="3790" xr:uid="{00000000-0005-0000-0000-000025030000}"/>
    <cellStyle name="Comma 8 2 3 2 3 2 4" xfId="2125" xr:uid="{00000000-0005-0000-0000-000026030000}"/>
    <cellStyle name="Comma 8 2 3 2 3 3" xfId="2542" xr:uid="{00000000-0005-0000-0000-000027030000}"/>
    <cellStyle name="Comma 8 2 3 2 3 4" xfId="3374" xr:uid="{00000000-0005-0000-0000-000028030000}"/>
    <cellStyle name="Comma 8 2 3 2 3 5" xfId="1708" xr:uid="{00000000-0005-0000-0000-000029030000}"/>
    <cellStyle name="Comma 8 2 3 2 4" xfId="739" xr:uid="{00000000-0005-0000-0000-00002A030000}"/>
    <cellStyle name="Comma 8 2 3 2 4 2" xfId="2679" xr:uid="{00000000-0005-0000-0000-00002B030000}"/>
    <cellStyle name="Comma 8 2 3 2 4 3" xfId="3511" xr:uid="{00000000-0005-0000-0000-00002C030000}"/>
    <cellStyle name="Comma 8 2 3 2 4 4" xfId="1846" xr:uid="{00000000-0005-0000-0000-00002D030000}"/>
    <cellStyle name="Comma 8 2 3 2 5" xfId="1429" xr:uid="{00000000-0005-0000-0000-00002E030000}"/>
    <cellStyle name="Comma 8 2 3 2 6" xfId="2263" xr:uid="{00000000-0005-0000-0000-00002F030000}"/>
    <cellStyle name="Comma 8 2 3 2 7" xfId="3095" xr:uid="{00000000-0005-0000-0000-000030030000}"/>
    <cellStyle name="Comma 8 2 3 2 8" xfId="1162" xr:uid="{00000000-0005-0000-0000-000031030000}"/>
    <cellStyle name="Comma 8 2 3 3" xfId="346" xr:uid="{00000000-0005-0000-0000-000032030000}"/>
    <cellStyle name="Comma 8 2 3 3 2" xfId="805" xr:uid="{00000000-0005-0000-0000-000033030000}"/>
    <cellStyle name="Comma 8 2 3 3 2 2" xfId="2745" xr:uid="{00000000-0005-0000-0000-000034030000}"/>
    <cellStyle name="Comma 8 2 3 3 2 3" xfId="3577" xr:uid="{00000000-0005-0000-0000-000035030000}"/>
    <cellStyle name="Comma 8 2 3 3 2 4" xfId="1912" xr:uid="{00000000-0005-0000-0000-000036030000}"/>
    <cellStyle name="Comma 8 2 3 3 3" xfId="1495" xr:uid="{00000000-0005-0000-0000-000037030000}"/>
    <cellStyle name="Comma 8 2 3 3 4" xfId="2329" xr:uid="{00000000-0005-0000-0000-000038030000}"/>
    <cellStyle name="Comma 8 2 3 3 5" xfId="3161" xr:uid="{00000000-0005-0000-0000-000039030000}"/>
    <cellStyle name="Comma 8 2 3 3 6" xfId="1190" xr:uid="{00000000-0005-0000-0000-00003A030000}"/>
    <cellStyle name="Comma 8 2 3 4" xfId="488" xr:uid="{00000000-0005-0000-0000-00003B030000}"/>
    <cellStyle name="Comma 8 2 3 4 2" xfId="947" xr:uid="{00000000-0005-0000-0000-00003C030000}"/>
    <cellStyle name="Comma 8 2 3 4 2 2" xfId="2887" xr:uid="{00000000-0005-0000-0000-00003D030000}"/>
    <cellStyle name="Comma 8 2 3 4 2 3" xfId="3719" xr:uid="{00000000-0005-0000-0000-00003E030000}"/>
    <cellStyle name="Comma 8 2 3 4 2 4" xfId="2054" xr:uid="{00000000-0005-0000-0000-00003F030000}"/>
    <cellStyle name="Comma 8 2 3 4 3" xfId="2471" xr:uid="{00000000-0005-0000-0000-000040030000}"/>
    <cellStyle name="Comma 8 2 3 4 4" xfId="3303" xr:uid="{00000000-0005-0000-0000-000041030000}"/>
    <cellStyle name="Comma 8 2 3 4 5" xfId="1637" xr:uid="{00000000-0005-0000-0000-000042030000}"/>
    <cellStyle name="Comma 8 2 3 5" xfId="667" xr:uid="{00000000-0005-0000-0000-000043030000}"/>
    <cellStyle name="Comma 8 2 3 5 2" xfId="2608" xr:uid="{00000000-0005-0000-0000-000044030000}"/>
    <cellStyle name="Comma 8 2 3 5 3" xfId="3440" xr:uid="{00000000-0005-0000-0000-000045030000}"/>
    <cellStyle name="Comma 8 2 3 5 4" xfId="1775" xr:uid="{00000000-0005-0000-0000-000046030000}"/>
    <cellStyle name="Comma 8 2 3 6" xfId="1358" xr:uid="{00000000-0005-0000-0000-000047030000}"/>
    <cellStyle name="Comma 8 2 3 7" xfId="2192" xr:uid="{00000000-0005-0000-0000-000048030000}"/>
    <cellStyle name="Comma 8 2 3 8" xfId="3024" xr:uid="{00000000-0005-0000-0000-000049030000}"/>
    <cellStyle name="Comma 8 2 3 9" xfId="1091" xr:uid="{00000000-0005-0000-0000-00004A030000}"/>
    <cellStyle name="Comma 8 2 4" xfId="216" xr:uid="{00000000-0005-0000-0000-00004B030000}"/>
    <cellStyle name="Comma 8 2 4 2" xfId="289" xr:uid="{00000000-0005-0000-0000-00004C030000}"/>
    <cellStyle name="Comma 8 2 4 2 2" xfId="427" xr:uid="{00000000-0005-0000-0000-00004D030000}"/>
    <cellStyle name="Comma 8 2 4 2 2 2" xfId="886" xr:uid="{00000000-0005-0000-0000-00004E030000}"/>
    <cellStyle name="Comma 8 2 4 2 2 2 2" xfId="2826" xr:uid="{00000000-0005-0000-0000-00004F030000}"/>
    <cellStyle name="Comma 8 2 4 2 2 2 3" xfId="3658" xr:uid="{00000000-0005-0000-0000-000050030000}"/>
    <cellStyle name="Comma 8 2 4 2 2 2 4" xfId="1993" xr:uid="{00000000-0005-0000-0000-000051030000}"/>
    <cellStyle name="Comma 8 2 4 2 2 3" xfId="1576" xr:uid="{00000000-0005-0000-0000-000052030000}"/>
    <cellStyle name="Comma 8 2 4 2 2 4" xfId="2410" xr:uid="{00000000-0005-0000-0000-000053030000}"/>
    <cellStyle name="Comma 8 2 4 2 2 5" xfId="3242" xr:uid="{00000000-0005-0000-0000-000054030000}"/>
    <cellStyle name="Comma 8 2 4 2 2 6" xfId="1193" xr:uid="{00000000-0005-0000-0000-000055030000}"/>
    <cellStyle name="Comma 8 2 4 2 3" xfId="569" xr:uid="{00000000-0005-0000-0000-000056030000}"/>
    <cellStyle name="Comma 8 2 4 2 3 2" xfId="1028" xr:uid="{00000000-0005-0000-0000-000057030000}"/>
    <cellStyle name="Comma 8 2 4 2 3 2 2" xfId="2968" xr:uid="{00000000-0005-0000-0000-000058030000}"/>
    <cellStyle name="Comma 8 2 4 2 3 2 3" xfId="3800" xr:uid="{00000000-0005-0000-0000-000059030000}"/>
    <cellStyle name="Comma 8 2 4 2 3 2 4" xfId="2135" xr:uid="{00000000-0005-0000-0000-00005A030000}"/>
    <cellStyle name="Comma 8 2 4 2 3 3" xfId="2552" xr:uid="{00000000-0005-0000-0000-00005B030000}"/>
    <cellStyle name="Comma 8 2 4 2 3 4" xfId="3384" xr:uid="{00000000-0005-0000-0000-00005C030000}"/>
    <cellStyle name="Comma 8 2 4 2 3 5" xfId="1718" xr:uid="{00000000-0005-0000-0000-00005D030000}"/>
    <cellStyle name="Comma 8 2 4 2 4" xfId="749" xr:uid="{00000000-0005-0000-0000-00005E030000}"/>
    <cellStyle name="Comma 8 2 4 2 4 2" xfId="2689" xr:uid="{00000000-0005-0000-0000-00005F030000}"/>
    <cellStyle name="Comma 8 2 4 2 4 3" xfId="3521" xr:uid="{00000000-0005-0000-0000-000060030000}"/>
    <cellStyle name="Comma 8 2 4 2 4 4" xfId="1856" xr:uid="{00000000-0005-0000-0000-000061030000}"/>
    <cellStyle name="Comma 8 2 4 2 5" xfId="1439" xr:uid="{00000000-0005-0000-0000-000062030000}"/>
    <cellStyle name="Comma 8 2 4 2 6" xfId="2273" xr:uid="{00000000-0005-0000-0000-000063030000}"/>
    <cellStyle name="Comma 8 2 4 2 7" xfId="3105" xr:uid="{00000000-0005-0000-0000-000064030000}"/>
    <cellStyle name="Comma 8 2 4 2 8" xfId="1172" xr:uid="{00000000-0005-0000-0000-000065030000}"/>
    <cellStyle name="Comma 8 2 4 3" xfId="356" xr:uid="{00000000-0005-0000-0000-000066030000}"/>
    <cellStyle name="Comma 8 2 4 3 2" xfId="815" xr:uid="{00000000-0005-0000-0000-000067030000}"/>
    <cellStyle name="Comma 8 2 4 3 2 2" xfId="2755" xr:uid="{00000000-0005-0000-0000-000068030000}"/>
    <cellStyle name="Comma 8 2 4 3 2 3" xfId="3587" xr:uid="{00000000-0005-0000-0000-000069030000}"/>
    <cellStyle name="Comma 8 2 4 3 2 4" xfId="1922" xr:uid="{00000000-0005-0000-0000-00006A030000}"/>
    <cellStyle name="Comma 8 2 4 3 3" xfId="1505" xr:uid="{00000000-0005-0000-0000-00006B030000}"/>
    <cellStyle name="Comma 8 2 4 3 4" xfId="2339" xr:uid="{00000000-0005-0000-0000-00006C030000}"/>
    <cellStyle name="Comma 8 2 4 3 5" xfId="3171" xr:uid="{00000000-0005-0000-0000-00006D030000}"/>
    <cellStyle name="Comma 8 2 4 3 6" xfId="1192" xr:uid="{00000000-0005-0000-0000-00006E030000}"/>
    <cellStyle name="Comma 8 2 4 4" xfId="498" xr:uid="{00000000-0005-0000-0000-00006F030000}"/>
    <cellStyle name="Comma 8 2 4 4 2" xfId="957" xr:uid="{00000000-0005-0000-0000-000070030000}"/>
    <cellStyle name="Comma 8 2 4 4 2 2" xfId="2897" xr:uid="{00000000-0005-0000-0000-000071030000}"/>
    <cellStyle name="Comma 8 2 4 4 2 3" xfId="3729" xr:uid="{00000000-0005-0000-0000-000072030000}"/>
    <cellStyle name="Comma 8 2 4 4 2 4" xfId="2064" xr:uid="{00000000-0005-0000-0000-000073030000}"/>
    <cellStyle name="Comma 8 2 4 4 3" xfId="2481" xr:uid="{00000000-0005-0000-0000-000074030000}"/>
    <cellStyle name="Comma 8 2 4 4 4" xfId="3313" xr:uid="{00000000-0005-0000-0000-000075030000}"/>
    <cellStyle name="Comma 8 2 4 4 5" xfId="1647" xr:uid="{00000000-0005-0000-0000-000076030000}"/>
    <cellStyle name="Comma 8 2 4 5" xfId="677" xr:uid="{00000000-0005-0000-0000-000077030000}"/>
    <cellStyle name="Comma 8 2 4 5 2" xfId="2618" xr:uid="{00000000-0005-0000-0000-000078030000}"/>
    <cellStyle name="Comma 8 2 4 5 3" xfId="3450" xr:uid="{00000000-0005-0000-0000-000079030000}"/>
    <cellStyle name="Comma 8 2 4 5 4" xfId="1785" xr:uid="{00000000-0005-0000-0000-00007A030000}"/>
    <cellStyle name="Comma 8 2 4 6" xfId="1368" xr:uid="{00000000-0005-0000-0000-00007B030000}"/>
    <cellStyle name="Comma 8 2 4 7" xfId="2202" xr:uid="{00000000-0005-0000-0000-00007C030000}"/>
    <cellStyle name="Comma 8 2 4 8" xfId="3034" xr:uid="{00000000-0005-0000-0000-00007D030000}"/>
    <cellStyle name="Comma 8 2 4 9" xfId="1101" xr:uid="{00000000-0005-0000-0000-00007E030000}"/>
    <cellStyle name="Comma 8 2 5" xfId="176" xr:uid="{00000000-0005-0000-0000-00007F030000}"/>
    <cellStyle name="Comma 8 2 6" xfId="244" xr:uid="{00000000-0005-0000-0000-000080030000}"/>
    <cellStyle name="Comma 8 2 6 2" xfId="383" xr:uid="{00000000-0005-0000-0000-000081030000}"/>
    <cellStyle name="Comma 8 2 6 2 2" xfId="842" xr:uid="{00000000-0005-0000-0000-000082030000}"/>
    <cellStyle name="Comma 8 2 6 2 2 2" xfId="2782" xr:uid="{00000000-0005-0000-0000-000083030000}"/>
    <cellStyle name="Comma 8 2 6 2 2 3" xfId="3614" xr:uid="{00000000-0005-0000-0000-000084030000}"/>
    <cellStyle name="Comma 8 2 6 2 2 4" xfId="1949" xr:uid="{00000000-0005-0000-0000-000085030000}"/>
    <cellStyle name="Comma 8 2 6 2 3" xfId="1532" xr:uid="{00000000-0005-0000-0000-000086030000}"/>
    <cellStyle name="Comma 8 2 6 2 4" xfId="2366" xr:uid="{00000000-0005-0000-0000-000087030000}"/>
    <cellStyle name="Comma 8 2 6 2 5" xfId="3198" xr:uid="{00000000-0005-0000-0000-000088030000}"/>
    <cellStyle name="Comma 8 2 6 2 6" xfId="1194" xr:uid="{00000000-0005-0000-0000-000089030000}"/>
    <cellStyle name="Comma 8 2 6 3" xfId="525" xr:uid="{00000000-0005-0000-0000-00008A030000}"/>
    <cellStyle name="Comma 8 2 6 3 2" xfId="984" xr:uid="{00000000-0005-0000-0000-00008B030000}"/>
    <cellStyle name="Comma 8 2 6 3 2 2" xfId="2924" xr:uid="{00000000-0005-0000-0000-00008C030000}"/>
    <cellStyle name="Comma 8 2 6 3 2 3" xfId="3756" xr:uid="{00000000-0005-0000-0000-00008D030000}"/>
    <cellStyle name="Comma 8 2 6 3 2 4" xfId="2091" xr:uid="{00000000-0005-0000-0000-00008E030000}"/>
    <cellStyle name="Comma 8 2 6 3 3" xfId="2508" xr:uid="{00000000-0005-0000-0000-00008F030000}"/>
    <cellStyle name="Comma 8 2 6 3 4" xfId="3340" xr:uid="{00000000-0005-0000-0000-000090030000}"/>
    <cellStyle name="Comma 8 2 6 3 5" xfId="1674" xr:uid="{00000000-0005-0000-0000-000091030000}"/>
    <cellStyle name="Comma 8 2 6 4" xfId="705" xr:uid="{00000000-0005-0000-0000-000092030000}"/>
    <cellStyle name="Comma 8 2 6 4 2" xfId="2645" xr:uid="{00000000-0005-0000-0000-000093030000}"/>
    <cellStyle name="Comma 8 2 6 4 3" xfId="3477" xr:uid="{00000000-0005-0000-0000-000094030000}"/>
    <cellStyle name="Comma 8 2 6 4 4" xfId="1812" xr:uid="{00000000-0005-0000-0000-000095030000}"/>
    <cellStyle name="Comma 8 2 6 5" xfId="1395" xr:uid="{00000000-0005-0000-0000-000096030000}"/>
    <cellStyle name="Comma 8 2 6 6" xfId="2229" xr:uid="{00000000-0005-0000-0000-000097030000}"/>
    <cellStyle name="Comma 8 2 6 7" xfId="3061" xr:uid="{00000000-0005-0000-0000-000098030000}"/>
    <cellStyle name="Comma 8 2 6 8" xfId="1128" xr:uid="{00000000-0005-0000-0000-000099030000}"/>
    <cellStyle name="Comma 8 2 7" xfId="300" xr:uid="{00000000-0005-0000-0000-00009A030000}"/>
    <cellStyle name="Comma 8 2 7 2" xfId="759" xr:uid="{00000000-0005-0000-0000-00009B030000}"/>
    <cellStyle name="Comma 8 2 7 2 2" xfId="2699" xr:uid="{00000000-0005-0000-0000-00009C030000}"/>
    <cellStyle name="Comma 8 2 7 2 3" xfId="3531" xr:uid="{00000000-0005-0000-0000-00009D030000}"/>
    <cellStyle name="Comma 8 2 7 2 4" xfId="1866" xr:uid="{00000000-0005-0000-0000-00009E030000}"/>
    <cellStyle name="Comma 8 2 7 3" xfId="1449" xr:uid="{00000000-0005-0000-0000-00009F030000}"/>
    <cellStyle name="Comma 8 2 7 4" xfId="2283" xr:uid="{00000000-0005-0000-0000-0000A0030000}"/>
    <cellStyle name="Comma 8 2 7 5" xfId="3115" xr:uid="{00000000-0005-0000-0000-0000A1030000}"/>
    <cellStyle name="Comma 8 2 7 6" xfId="1187" xr:uid="{00000000-0005-0000-0000-0000A2030000}"/>
    <cellStyle name="Comma 8 2 8" xfId="454" xr:uid="{00000000-0005-0000-0000-0000A3030000}"/>
    <cellStyle name="Comma 8 2 8 2" xfId="913" xr:uid="{00000000-0005-0000-0000-0000A4030000}"/>
    <cellStyle name="Comma 8 2 8 2 2" xfId="2853" xr:uid="{00000000-0005-0000-0000-0000A5030000}"/>
    <cellStyle name="Comma 8 2 8 2 3" xfId="3685" xr:uid="{00000000-0005-0000-0000-0000A6030000}"/>
    <cellStyle name="Comma 8 2 8 2 4" xfId="2020" xr:uid="{00000000-0005-0000-0000-0000A7030000}"/>
    <cellStyle name="Comma 8 2 8 3" xfId="2437" xr:uid="{00000000-0005-0000-0000-0000A8030000}"/>
    <cellStyle name="Comma 8 2 8 4" xfId="3269" xr:uid="{00000000-0005-0000-0000-0000A9030000}"/>
    <cellStyle name="Comma 8 2 8 5" xfId="1603" xr:uid="{00000000-0005-0000-0000-0000AA030000}"/>
    <cellStyle name="Comma 8 2 9" xfId="631" xr:uid="{00000000-0005-0000-0000-0000AB030000}"/>
    <cellStyle name="Comma 8 2 9 2" xfId="2574" xr:uid="{00000000-0005-0000-0000-0000AC030000}"/>
    <cellStyle name="Comma 8 2 9 3" xfId="3406" xr:uid="{00000000-0005-0000-0000-0000AD030000}"/>
    <cellStyle name="Comma 8 2 9 4" xfId="1741" xr:uid="{00000000-0005-0000-0000-0000AE030000}"/>
    <cellStyle name="Comma 8 3" xfId="157" xr:uid="{00000000-0005-0000-0000-0000AF030000}"/>
    <cellStyle name="Comma 8 3 10" xfId="1064" xr:uid="{00000000-0005-0000-0000-0000B0030000}"/>
    <cellStyle name="Comma 8 3 2" xfId="189" xr:uid="{00000000-0005-0000-0000-0000B1030000}"/>
    <cellStyle name="Comma 8 3 3" xfId="252" xr:uid="{00000000-0005-0000-0000-0000B2030000}"/>
    <cellStyle name="Comma 8 3 3 2" xfId="390" xr:uid="{00000000-0005-0000-0000-0000B3030000}"/>
    <cellStyle name="Comma 8 3 3 2 2" xfId="849" xr:uid="{00000000-0005-0000-0000-0000B4030000}"/>
    <cellStyle name="Comma 8 3 3 2 2 2" xfId="2789" xr:uid="{00000000-0005-0000-0000-0000B5030000}"/>
    <cellStyle name="Comma 8 3 3 2 2 3" xfId="3621" xr:uid="{00000000-0005-0000-0000-0000B6030000}"/>
    <cellStyle name="Comma 8 3 3 2 2 4" xfId="1956" xr:uid="{00000000-0005-0000-0000-0000B7030000}"/>
    <cellStyle name="Comma 8 3 3 2 3" xfId="1539" xr:uid="{00000000-0005-0000-0000-0000B8030000}"/>
    <cellStyle name="Comma 8 3 3 2 4" xfId="2373" xr:uid="{00000000-0005-0000-0000-0000B9030000}"/>
    <cellStyle name="Comma 8 3 3 2 5" xfId="3205" xr:uid="{00000000-0005-0000-0000-0000BA030000}"/>
    <cellStyle name="Comma 8 3 3 2 6" xfId="1196" xr:uid="{00000000-0005-0000-0000-0000BB030000}"/>
    <cellStyle name="Comma 8 3 3 3" xfId="532" xr:uid="{00000000-0005-0000-0000-0000BC030000}"/>
    <cellStyle name="Comma 8 3 3 3 2" xfId="991" xr:uid="{00000000-0005-0000-0000-0000BD030000}"/>
    <cellStyle name="Comma 8 3 3 3 2 2" xfId="2931" xr:uid="{00000000-0005-0000-0000-0000BE030000}"/>
    <cellStyle name="Comma 8 3 3 3 2 3" xfId="3763" xr:uid="{00000000-0005-0000-0000-0000BF030000}"/>
    <cellStyle name="Comma 8 3 3 3 2 4" xfId="2098" xr:uid="{00000000-0005-0000-0000-0000C0030000}"/>
    <cellStyle name="Comma 8 3 3 3 3" xfId="2515" xr:uid="{00000000-0005-0000-0000-0000C1030000}"/>
    <cellStyle name="Comma 8 3 3 3 4" xfId="3347" xr:uid="{00000000-0005-0000-0000-0000C2030000}"/>
    <cellStyle name="Comma 8 3 3 3 5" xfId="1681" xr:uid="{00000000-0005-0000-0000-0000C3030000}"/>
    <cellStyle name="Comma 8 3 3 4" xfId="712" xr:uid="{00000000-0005-0000-0000-0000C4030000}"/>
    <cellStyle name="Comma 8 3 3 4 2" xfId="2652" xr:uid="{00000000-0005-0000-0000-0000C5030000}"/>
    <cellStyle name="Comma 8 3 3 4 3" xfId="3484" xr:uid="{00000000-0005-0000-0000-0000C6030000}"/>
    <cellStyle name="Comma 8 3 3 4 4" xfId="1819" xr:uid="{00000000-0005-0000-0000-0000C7030000}"/>
    <cellStyle name="Comma 8 3 3 5" xfId="1402" xr:uid="{00000000-0005-0000-0000-0000C8030000}"/>
    <cellStyle name="Comma 8 3 3 6" xfId="2236" xr:uid="{00000000-0005-0000-0000-0000C9030000}"/>
    <cellStyle name="Comma 8 3 3 7" xfId="3068" xr:uid="{00000000-0005-0000-0000-0000CA030000}"/>
    <cellStyle name="Comma 8 3 3 8" xfId="1135" xr:uid="{00000000-0005-0000-0000-0000CB030000}"/>
    <cellStyle name="Comma 8 3 4" xfId="307" xr:uid="{00000000-0005-0000-0000-0000CC030000}"/>
    <cellStyle name="Comma 8 3 4 2" xfId="766" xr:uid="{00000000-0005-0000-0000-0000CD030000}"/>
    <cellStyle name="Comma 8 3 4 2 2" xfId="2706" xr:uid="{00000000-0005-0000-0000-0000CE030000}"/>
    <cellStyle name="Comma 8 3 4 2 3" xfId="3538" xr:uid="{00000000-0005-0000-0000-0000CF030000}"/>
    <cellStyle name="Comma 8 3 4 2 4" xfId="1873" xr:uid="{00000000-0005-0000-0000-0000D0030000}"/>
    <cellStyle name="Comma 8 3 4 3" xfId="1456" xr:uid="{00000000-0005-0000-0000-0000D1030000}"/>
    <cellStyle name="Comma 8 3 4 4" xfId="2290" xr:uid="{00000000-0005-0000-0000-0000D2030000}"/>
    <cellStyle name="Comma 8 3 4 5" xfId="3122" xr:uid="{00000000-0005-0000-0000-0000D3030000}"/>
    <cellStyle name="Comma 8 3 4 6" xfId="1195" xr:uid="{00000000-0005-0000-0000-0000D4030000}"/>
    <cellStyle name="Comma 8 3 5" xfId="461" xr:uid="{00000000-0005-0000-0000-0000D5030000}"/>
    <cellStyle name="Comma 8 3 5 2" xfId="920" xr:uid="{00000000-0005-0000-0000-0000D6030000}"/>
    <cellStyle name="Comma 8 3 5 2 2" xfId="2860" xr:uid="{00000000-0005-0000-0000-0000D7030000}"/>
    <cellStyle name="Comma 8 3 5 2 3" xfId="3692" xr:uid="{00000000-0005-0000-0000-0000D8030000}"/>
    <cellStyle name="Comma 8 3 5 2 4" xfId="2027" xr:uid="{00000000-0005-0000-0000-0000D9030000}"/>
    <cellStyle name="Comma 8 3 5 3" xfId="2444" xr:uid="{00000000-0005-0000-0000-0000DA030000}"/>
    <cellStyle name="Comma 8 3 5 4" xfId="3276" xr:uid="{00000000-0005-0000-0000-0000DB030000}"/>
    <cellStyle name="Comma 8 3 5 5" xfId="1610" xr:uid="{00000000-0005-0000-0000-0000DC030000}"/>
    <cellStyle name="Comma 8 3 6" xfId="640" xr:uid="{00000000-0005-0000-0000-0000DD030000}"/>
    <cellStyle name="Comma 8 3 6 2" xfId="2581" xr:uid="{00000000-0005-0000-0000-0000DE030000}"/>
    <cellStyle name="Comma 8 3 6 3" xfId="3413" xr:uid="{00000000-0005-0000-0000-0000DF030000}"/>
    <cellStyle name="Comma 8 3 6 4" xfId="1748" xr:uid="{00000000-0005-0000-0000-0000E0030000}"/>
    <cellStyle name="Comma 8 3 7" xfId="1319" xr:uid="{00000000-0005-0000-0000-0000E1030000}"/>
    <cellStyle name="Comma 8 3 8" xfId="2153" xr:uid="{00000000-0005-0000-0000-0000E2030000}"/>
    <cellStyle name="Comma 8 3 9" xfId="2985" xr:uid="{00000000-0005-0000-0000-0000E3030000}"/>
    <cellStyle name="Comma 8 4" xfId="169" xr:uid="{00000000-0005-0000-0000-0000E4030000}"/>
    <cellStyle name="Comma 8 4 10" xfId="1075" xr:uid="{00000000-0005-0000-0000-0000E5030000}"/>
    <cellStyle name="Comma 8 4 2" xfId="199" xr:uid="{00000000-0005-0000-0000-0000E6030000}"/>
    <cellStyle name="Comma 8 4 2 2" xfId="274" xr:uid="{00000000-0005-0000-0000-0000E7030000}"/>
    <cellStyle name="Comma 8 4 2 2 2" xfId="412" xr:uid="{00000000-0005-0000-0000-0000E8030000}"/>
    <cellStyle name="Comma 8 4 2 2 2 2" xfId="871" xr:uid="{00000000-0005-0000-0000-0000E9030000}"/>
    <cellStyle name="Comma 8 4 2 2 2 2 2" xfId="2811" xr:uid="{00000000-0005-0000-0000-0000EA030000}"/>
    <cellStyle name="Comma 8 4 2 2 2 2 3" xfId="3643" xr:uid="{00000000-0005-0000-0000-0000EB030000}"/>
    <cellStyle name="Comma 8 4 2 2 2 2 4" xfId="1978" xr:uid="{00000000-0005-0000-0000-0000EC030000}"/>
    <cellStyle name="Comma 8 4 2 2 2 3" xfId="1561" xr:uid="{00000000-0005-0000-0000-0000ED030000}"/>
    <cellStyle name="Comma 8 4 2 2 2 4" xfId="2395" xr:uid="{00000000-0005-0000-0000-0000EE030000}"/>
    <cellStyle name="Comma 8 4 2 2 2 5" xfId="3227" xr:uid="{00000000-0005-0000-0000-0000EF030000}"/>
    <cellStyle name="Comma 8 4 2 2 2 6" xfId="1199" xr:uid="{00000000-0005-0000-0000-0000F0030000}"/>
    <cellStyle name="Comma 8 4 2 2 3" xfId="554" xr:uid="{00000000-0005-0000-0000-0000F1030000}"/>
    <cellStyle name="Comma 8 4 2 2 3 2" xfId="1013" xr:uid="{00000000-0005-0000-0000-0000F2030000}"/>
    <cellStyle name="Comma 8 4 2 2 3 2 2" xfId="2953" xr:uid="{00000000-0005-0000-0000-0000F3030000}"/>
    <cellStyle name="Comma 8 4 2 2 3 2 3" xfId="3785" xr:uid="{00000000-0005-0000-0000-0000F4030000}"/>
    <cellStyle name="Comma 8 4 2 2 3 2 4" xfId="2120" xr:uid="{00000000-0005-0000-0000-0000F5030000}"/>
    <cellStyle name="Comma 8 4 2 2 3 3" xfId="2537" xr:uid="{00000000-0005-0000-0000-0000F6030000}"/>
    <cellStyle name="Comma 8 4 2 2 3 4" xfId="3369" xr:uid="{00000000-0005-0000-0000-0000F7030000}"/>
    <cellStyle name="Comma 8 4 2 2 3 5" xfId="1703" xr:uid="{00000000-0005-0000-0000-0000F8030000}"/>
    <cellStyle name="Comma 8 4 2 2 4" xfId="734" xr:uid="{00000000-0005-0000-0000-0000F9030000}"/>
    <cellStyle name="Comma 8 4 2 2 4 2" xfId="2674" xr:uid="{00000000-0005-0000-0000-0000FA030000}"/>
    <cellStyle name="Comma 8 4 2 2 4 3" xfId="3506" xr:uid="{00000000-0005-0000-0000-0000FB030000}"/>
    <cellStyle name="Comma 8 4 2 2 4 4" xfId="1841" xr:uid="{00000000-0005-0000-0000-0000FC030000}"/>
    <cellStyle name="Comma 8 4 2 2 5" xfId="1424" xr:uid="{00000000-0005-0000-0000-0000FD030000}"/>
    <cellStyle name="Comma 8 4 2 2 6" xfId="2258" xr:uid="{00000000-0005-0000-0000-0000FE030000}"/>
    <cellStyle name="Comma 8 4 2 2 7" xfId="3090" xr:uid="{00000000-0005-0000-0000-0000FF030000}"/>
    <cellStyle name="Comma 8 4 2 2 8" xfId="1157" xr:uid="{00000000-0005-0000-0000-000000040000}"/>
    <cellStyle name="Comma 8 4 2 3" xfId="341" xr:uid="{00000000-0005-0000-0000-000001040000}"/>
    <cellStyle name="Comma 8 4 2 3 2" xfId="800" xr:uid="{00000000-0005-0000-0000-000002040000}"/>
    <cellStyle name="Comma 8 4 2 3 2 2" xfId="2740" xr:uid="{00000000-0005-0000-0000-000003040000}"/>
    <cellStyle name="Comma 8 4 2 3 2 3" xfId="3572" xr:uid="{00000000-0005-0000-0000-000004040000}"/>
    <cellStyle name="Comma 8 4 2 3 2 4" xfId="1907" xr:uid="{00000000-0005-0000-0000-000005040000}"/>
    <cellStyle name="Comma 8 4 2 3 3" xfId="1490" xr:uid="{00000000-0005-0000-0000-000006040000}"/>
    <cellStyle name="Comma 8 4 2 3 4" xfId="2324" xr:uid="{00000000-0005-0000-0000-000007040000}"/>
    <cellStyle name="Comma 8 4 2 3 5" xfId="3156" xr:uid="{00000000-0005-0000-0000-000008040000}"/>
    <cellStyle name="Comma 8 4 2 3 6" xfId="1198" xr:uid="{00000000-0005-0000-0000-000009040000}"/>
    <cellStyle name="Comma 8 4 2 4" xfId="483" xr:uid="{00000000-0005-0000-0000-00000A040000}"/>
    <cellStyle name="Comma 8 4 2 4 2" xfId="942" xr:uid="{00000000-0005-0000-0000-00000B040000}"/>
    <cellStyle name="Comma 8 4 2 4 2 2" xfId="2882" xr:uid="{00000000-0005-0000-0000-00000C040000}"/>
    <cellStyle name="Comma 8 4 2 4 2 3" xfId="3714" xr:uid="{00000000-0005-0000-0000-00000D040000}"/>
    <cellStyle name="Comma 8 4 2 4 2 4" xfId="2049" xr:uid="{00000000-0005-0000-0000-00000E040000}"/>
    <cellStyle name="Comma 8 4 2 4 3" xfId="2466" xr:uid="{00000000-0005-0000-0000-00000F040000}"/>
    <cellStyle name="Comma 8 4 2 4 4" xfId="3298" xr:uid="{00000000-0005-0000-0000-000010040000}"/>
    <cellStyle name="Comma 8 4 2 4 5" xfId="1632" xr:uid="{00000000-0005-0000-0000-000011040000}"/>
    <cellStyle name="Comma 8 4 2 5" xfId="662" xr:uid="{00000000-0005-0000-0000-000012040000}"/>
    <cellStyle name="Comma 8 4 2 5 2" xfId="2603" xr:uid="{00000000-0005-0000-0000-000013040000}"/>
    <cellStyle name="Comma 8 4 2 5 3" xfId="3435" xr:uid="{00000000-0005-0000-0000-000014040000}"/>
    <cellStyle name="Comma 8 4 2 5 4" xfId="1770" xr:uid="{00000000-0005-0000-0000-000015040000}"/>
    <cellStyle name="Comma 8 4 2 6" xfId="1353" xr:uid="{00000000-0005-0000-0000-000016040000}"/>
    <cellStyle name="Comma 8 4 2 7" xfId="2187" xr:uid="{00000000-0005-0000-0000-000017040000}"/>
    <cellStyle name="Comma 8 4 2 8" xfId="3019" xr:uid="{00000000-0005-0000-0000-000018040000}"/>
    <cellStyle name="Comma 8 4 2 9" xfId="1086" xr:uid="{00000000-0005-0000-0000-000019040000}"/>
    <cellStyle name="Comma 8 4 3" xfId="263" xr:uid="{00000000-0005-0000-0000-00001A040000}"/>
    <cellStyle name="Comma 8 4 3 2" xfId="401" xr:uid="{00000000-0005-0000-0000-00001B040000}"/>
    <cellStyle name="Comma 8 4 3 2 2" xfId="860" xr:uid="{00000000-0005-0000-0000-00001C040000}"/>
    <cellStyle name="Comma 8 4 3 2 2 2" xfId="2800" xr:uid="{00000000-0005-0000-0000-00001D040000}"/>
    <cellStyle name="Comma 8 4 3 2 2 3" xfId="3632" xr:uid="{00000000-0005-0000-0000-00001E040000}"/>
    <cellStyle name="Comma 8 4 3 2 2 4" xfId="1967" xr:uid="{00000000-0005-0000-0000-00001F040000}"/>
    <cellStyle name="Comma 8 4 3 2 3" xfId="1550" xr:uid="{00000000-0005-0000-0000-000020040000}"/>
    <cellStyle name="Comma 8 4 3 2 4" xfId="2384" xr:uid="{00000000-0005-0000-0000-000021040000}"/>
    <cellStyle name="Comma 8 4 3 2 5" xfId="3216" xr:uid="{00000000-0005-0000-0000-000022040000}"/>
    <cellStyle name="Comma 8 4 3 2 6" xfId="1200" xr:uid="{00000000-0005-0000-0000-000023040000}"/>
    <cellStyle name="Comma 8 4 3 3" xfId="543" xr:uid="{00000000-0005-0000-0000-000024040000}"/>
    <cellStyle name="Comma 8 4 3 3 2" xfId="1002" xr:uid="{00000000-0005-0000-0000-000025040000}"/>
    <cellStyle name="Comma 8 4 3 3 2 2" xfId="2942" xr:uid="{00000000-0005-0000-0000-000026040000}"/>
    <cellStyle name="Comma 8 4 3 3 2 3" xfId="3774" xr:uid="{00000000-0005-0000-0000-000027040000}"/>
    <cellStyle name="Comma 8 4 3 3 2 4" xfId="2109" xr:uid="{00000000-0005-0000-0000-000028040000}"/>
    <cellStyle name="Comma 8 4 3 3 3" xfId="2526" xr:uid="{00000000-0005-0000-0000-000029040000}"/>
    <cellStyle name="Comma 8 4 3 3 4" xfId="3358" xr:uid="{00000000-0005-0000-0000-00002A040000}"/>
    <cellStyle name="Comma 8 4 3 3 5" xfId="1692" xr:uid="{00000000-0005-0000-0000-00002B040000}"/>
    <cellStyle name="Comma 8 4 3 4" xfId="723" xr:uid="{00000000-0005-0000-0000-00002C040000}"/>
    <cellStyle name="Comma 8 4 3 4 2" xfId="2663" xr:uid="{00000000-0005-0000-0000-00002D040000}"/>
    <cellStyle name="Comma 8 4 3 4 3" xfId="3495" xr:uid="{00000000-0005-0000-0000-00002E040000}"/>
    <cellStyle name="Comma 8 4 3 4 4" xfId="1830" xr:uid="{00000000-0005-0000-0000-00002F040000}"/>
    <cellStyle name="Comma 8 4 3 5" xfId="1413" xr:uid="{00000000-0005-0000-0000-000030040000}"/>
    <cellStyle name="Comma 8 4 3 6" xfId="2247" xr:uid="{00000000-0005-0000-0000-000031040000}"/>
    <cellStyle name="Comma 8 4 3 7" xfId="3079" xr:uid="{00000000-0005-0000-0000-000032040000}"/>
    <cellStyle name="Comma 8 4 3 8" xfId="1146" xr:uid="{00000000-0005-0000-0000-000033040000}"/>
    <cellStyle name="Comma 8 4 4" xfId="318" xr:uid="{00000000-0005-0000-0000-000034040000}"/>
    <cellStyle name="Comma 8 4 4 2" xfId="777" xr:uid="{00000000-0005-0000-0000-000035040000}"/>
    <cellStyle name="Comma 8 4 4 2 2" xfId="2717" xr:uid="{00000000-0005-0000-0000-000036040000}"/>
    <cellStyle name="Comma 8 4 4 2 3" xfId="3549" xr:uid="{00000000-0005-0000-0000-000037040000}"/>
    <cellStyle name="Comma 8 4 4 2 4" xfId="1884" xr:uid="{00000000-0005-0000-0000-000038040000}"/>
    <cellStyle name="Comma 8 4 4 3" xfId="1467" xr:uid="{00000000-0005-0000-0000-000039040000}"/>
    <cellStyle name="Comma 8 4 4 4" xfId="2301" xr:uid="{00000000-0005-0000-0000-00003A040000}"/>
    <cellStyle name="Comma 8 4 4 5" xfId="3133" xr:uid="{00000000-0005-0000-0000-00003B040000}"/>
    <cellStyle name="Comma 8 4 4 6" xfId="1197" xr:uid="{00000000-0005-0000-0000-00003C040000}"/>
    <cellStyle name="Comma 8 4 5" xfId="472" xr:uid="{00000000-0005-0000-0000-00003D040000}"/>
    <cellStyle name="Comma 8 4 5 2" xfId="931" xr:uid="{00000000-0005-0000-0000-00003E040000}"/>
    <cellStyle name="Comma 8 4 5 2 2" xfId="2871" xr:uid="{00000000-0005-0000-0000-00003F040000}"/>
    <cellStyle name="Comma 8 4 5 2 3" xfId="3703" xr:uid="{00000000-0005-0000-0000-000040040000}"/>
    <cellStyle name="Comma 8 4 5 2 4" xfId="2038" xr:uid="{00000000-0005-0000-0000-000041040000}"/>
    <cellStyle name="Comma 8 4 5 3" xfId="2455" xr:uid="{00000000-0005-0000-0000-000042040000}"/>
    <cellStyle name="Comma 8 4 5 4" xfId="3287" xr:uid="{00000000-0005-0000-0000-000043040000}"/>
    <cellStyle name="Comma 8 4 5 5" xfId="1621" xr:uid="{00000000-0005-0000-0000-000044040000}"/>
    <cellStyle name="Comma 8 4 6" xfId="651" xr:uid="{00000000-0005-0000-0000-000045040000}"/>
    <cellStyle name="Comma 8 4 6 2" xfId="2592" xr:uid="{00000000-0005-0000-0000-000046040000}"/>
    <cellStyle name="Comma 8 4 6 3" xfId="3424" xr:uid="{00000000-0005-0000-0000-000047040000}"/>
    <cellStyle name="Comma 8 4 6 4" xfId="1759" xr:uid="{00000000-0005-0000-0000-000048040000}"/>
    <cellStyle name="Comma 8 4 7" xfId="1330" xr:uid="{00000000-0005-0000-0000-000049040000}"/>
    <cellStyle name="Comma 8 4 8" xfId="2164" xr:uid="{00000000-0005-0000-0000-00004A040000}"/>
    <cellStyle name="Comma 8 4 9" xfId="2996" xr:uid="{00000000-0005-0000-0000-00004B040000}"/>
    <cellStyle name="Comma 8 5" xfId="211" xr:uid="{00000000-0005-0000-0000-00004C040000}"/>
    <cellStyle name="Comma 8 5 2" xfId="284" xr:uid="{00000000-0005-0000-0000-00004D040000}"/>
    <cellStyle name="Comma 8 5 2 2" xfId="422" xr:uid="{00000000-0005-0000-0000-00004E040000}"/>
    <cellStyle name="Comma 8 5 2 2 2" xfId="881" xr:uid="{00000000-0005-0000-0000-00004F040000}"/>
    <cellStyle name="Comma 8 5 2 2 2 2" xfId="2821" xr:uid="{00000000-0005-0000-0000-000050040000}"/>
    <cellStyle name="Comma 8 5 2 2 2 3" xfId="3653" xr:uid="{00000000-0005-0000-0000-000051040000}"/>
    <cellStyle name="Comma 8 5 2 2 2 4" xfId="1988" xr:uid="{00000000-0005-0000-0000-000052040000}"/>
    <cellStyle name="Comma 8 5 2 2 3" xfId="1571" xr:uid="{00000000-0005-0000-0000-000053040000}"/>
    <cellStyle name="Comma 8 5 2 2 4" xfId="2405" xr:uid="{00000000-0005-0000-0000-000054040000}"/>
    <cellStyle name="Comma 8 5 2 2 5" xfId="3237" xr:uid="{00000000-0005-0000-0000-000055040000}"/>
    <cellStyle name="Comma 8 5 2 2 6" xfId="1202" xr:uid="{00000000-0005-0000-0000-000056040000}"/>
    <cellStyle name="Comma 8 5 2 3" xfId="564" xr:uid="{00000000-0005-0000-0000-000057040000}"/>
    <cellStyle name="Comma 8 5 2 3 2" xfId="1023" xr:uid="{00000000-0005-0000-0000-000058040000}"/>
    <cellStyle name="Comma 8 5 2 3 2 2" xfId="2963" xr:uid="{00000000-0005-0000-0000-000059040000}"/>
    <cellStyle name="Comma 8 5 2 3 2 3" xfId="3795" xr:uid="{00000000-0005-0000-0000-00005A040000}"/>
    <cellStyle name="Comma 8 5 2 3 2 4" xfId="2130" xr:uid="{00000000-0005-0000-0000-00005B040000}"/>
    <cellStyle name="Comma 8 5 2 3 3" xfId="2547" xr:uid="{00000000-0005-0000-0000-00005C040000}"/>
    <cellStyle name="Comma 8 5 2 3 4" xfId="3379" xr:uid="{00000000-0005-0000-0000-00005D040000}"/>
    <cellStyle name="Comma 8 5 2 3 5" xfId="1713" xr:uid="{00000000-0005-0000-0000-00005E040000}"/>
    <cellStyle name="Comma 8 5 2 4" xfId="744" xr:uid="{00000000-0005-0000-0000-00005F040000}"/>
    <cellStyle name="Comma 8 5 2 4 2" xfId="2684" xr:uid="{00000000-0005-0000-0000-000060040000}"/>
    <cellStyle name="Comma 8 5 2 4 3" xfId="3516" xr:uid="{00000000-0005-0000-0000-000061040000}"/>
    <cellStyle name="Comma 8 5 2 4 4" xfId="1851" xr:uid="{00000000-0005-0000-0000-000062040000}"/>
    <cellStyle name="Comma 8 5 2 5" xfId="1434" xr:uid="{00000000-0005-0000-0000-000063040000}"/>
    <cellStyle name="Comma 8 5 2 6" xfId="2268" xr:uid="{00000000-0005-0000-0000-000064040000}"/>
    <cellStyle name="Comma 8 5 2 7" xfId="3100" xr:uid="{00000000-0005-0000-0000-000065040000}"/>
    <cellStyle name="Comma 8 5 2 8" xfId="1167" xr:uid="{00000000-0005-0000-0000-000066040000}"/>
    <cellStyle name="Comma 8 5 3" xfId="351" xr:uid="{00000000-0005-0000-0000-000067040000}"/>
    <cellStyle name="Comma 8 5 3 2" xfId="810" xr:uid="{00000000-0005-0000-0000-000068040000}"/>
    <cellStyle name="Comma 8 5 3 2 2" xfId="2750" xr:uid="{00000000-0005-0000-0000-000069040000}"/>
    <cellStyle name="Comma 8 5 3 2 3" xfId="3582" xr:uid="{00000000-0005-0000-0000-00006A040000}"/>
    <cellStyle name="Comma 8 5 3 2 4" xfId="1917" xr:uid="{00000000-0005-0000-0000-00006B040000}"/>
    <cellStyle name="Comma 8 5 3 3" xfId="1500" xr:uid="{00000000-0005-0000-0000-00006C040000}"/>
    <cellStyle name="Comma 8 5 3 4" xfId="2334" xr:uid="{00000000-0005-0000-0000-00006D040000}"/>
    <cellStyle name="Comma 8 5 3 5" xfId="3166" xr:uid="{00000000-0005-0000-0000-00006E040000}"/>
    <cellStyle name="Comma 8 5 3 6" xfId="1201" xr:uid="{00000000-0005-0000-0000-00006F040000}"/>
    <cellStyle name="Comma 8 5 4" xfId="493" xr:uid="{00000000-0005-0000-0000-000070040000}"/>
    <cellStyle name="Comma 8 5 4 2" xfId="952" xr:uid="{00000000-0005-0000-0000-000071040000}"/>
    <cellStyle name="Comma 8 5 4 2 2" xfId="2892" xr:uid="{00000000-0005-0000-0000-000072040000}"/>
    <cellStyle name="Comma 8 5 4 2 3" xfId="3724" xr:uid="{00000000-0005-0000-0000-000073040000}"/>
    <cellStyle name="Comma 8 5 4 2 4" xfId="2059" xr:uid="{00000000-0005-0000-0000-000074040000}"/>
    <cellStyle name="Comma 8 5 4 3" xfId="2476" xr:uid="{00000000-0005-0000-0000-000075040000}"/>
    <cellStyle name="Comma 8 5 4 4" xfId="3308" xr:uid="{00000000-0005-0000-0000-000076040000}"/>
    <cellStyle name="Comma 8 5 4 5" xfId="1642" xr:uid="{00000000-0005-0000-0000-000077040000}"/>
    <cellStyle name="Comma 8 5 5" xfId="672" xr:uid="{00000000-0005-0000-0000-000078040000}"/>
    <cellStyle name="Comma 8 5 5 2" xfId="2613" xr:uid="{00000000-0005-0000-0000-000079040000}"/>
    <cellStyle name="Comma 8 5 5 3" xfId="3445" xr:uid="{00000000-0005-0000-0000-00007A040000}"/>
    <cellStyle name="Comma 8 5 5 4" xfId="1780" xr:uid="{00000000-0005-0000-0000-00007B040000}"/>
    <cellStyle name="Comma 8 5 6" xfId="1363" xr:uid="{00000000-0005-0000-0000-00007C040000}"/>
    <cellStyle name="Comma 8 5 7" xfId="2197" xr:uid="{00000000-0005-0000-0000-00007D040000}"/>
    <cellStyle name="Comma 8 5 8" xfId="3029" xr:uid="{00000000-0005-0000-0000-00007E040000}"/>
    <cellStyle name="Comma 8 5 9" xfId="1096" xr:uid="{00000000-0005-0000-0000-00007F040000}"/>
    <cellStyle name="Comma 8 6" xfId="175" xr:uid="{00000000-0005-0000-0000-000080040000}"/>
    <cellStyle name="Comma 8 7" xfId="239" xr:uid="{00000000-0005-0000-0000-000081040000}"/>
    <cellStyle name="Comma 8 7 2" xfId="378" xr:uid="{00000000-0005-0000-0000-000082040000}"/>
    <cellStyle name="Comma 8 7 2 2" xfId="520" xr:uid="{00000000-0005-0000-0000-000083040000}"/>
    <cellStyle name="Comma 8 7 2 2 2" xfId="979" xr:uid="{00000000-0005-0000-0000-000084040000}"/>
    <cellStyle name="Comma 8 7 2 2 2 2" xfId="2919" xr:uid="{00000000-0005-0000-0000-000085040000}"/>
    <cellStyle name="Comma 8 7 2 2 2 3" xfId="3751" xr:uid="{00000000-0005-0000-0000-000086040000}"/>
    <cellStyle name="Comma 8 7 2 2 2 4" xfId="2086" xr:uid="{00000000-0005-0000-0000-000087040000}"/>
    <cellStyle name="Comma 8 7 2 2 3" xfId="1669" xr:uid="{00000000-0005-0000-0000-000088040000}"/>
    <cellStyle name="Comma 8 7 2 2 4" xfId="2503" xr:uid="{00000000-0005-0000-0000-000089040000}"/>
    <cellStyle name="Comma 8 7 2 2 5" xfId="3335" xr:uid="{00000000-0005-0000-0000-00008A040000}"/>
    <cellStyle name="Comma 8 7 2 2 6" xfId="1204" xr:uid="{00000000-0005-0000-0000-00008B040000}"/>
    <cellStyle name="Comma 8 7 2 3" xfId="837" xr:uid="{00000000-0005-0000-0000-00008C040000}"/>
    <cellStyle name="Comma 8 7 2 3 2" xfId="2777" xr:uid="{00000000-0005-0000-0000-00008D040000}"/>
    <cellStyle name="Comma 8 7 2 3 3" xfId="3609" xr:uid="{00000000-0005-0000-0000-00008E040000}"/>
    <cellStyle name="Comma 8 7 2 3 4" xfId="1944" xr:uid="{00000000-0005-0000-0000-00008F040000}"/>
    <cellStyle name="Comma 8 7 2 4" xfId="1527" xr:uid="{00000000-0005-0000-0000-000090040000}"/>
    <cellStyle name="Comma 8 7 2 5" xfId="2361" xr:uid="{00000000-0005-0000-0000-000091040000}"/>
    <cellStyle name="Comma 8 7 2 6" xfId="3193" xr:uid="{00000000-0005-0000-0000-000092040000}"/>
    <cellStyle name="Comma 8 7 2 7" xfId="1123" xr:uid="{00000000-0005-0000-0000-000093040000}"/>
    <cellStyle name="Comma 8 7 3" xfId="449" xr:uid="{00000000-0005-0000-0000-000094040000}"/>
    <cellStyle name="Comma 8 7 3 2" xfId="908" xr:uid="{00000000-0005-0000-0000-000095040000}"/>
    <cellStyle name="Comma 8 7 3 2 2" xfId="2848" xr:uid="{00000000-0005-0000-0000-000096040000}"/>
    <cellStyle name="Comma 8 7 3 2 3" xfId="3680" xr:uid="{00000000-0005-0000-0000-000097040000}"/>
    <cellStyle name="Comma 8 7 3 2 4" xfId="2015" xr:uid="{00000000-0005-0000-0000-000098040000}"/>
    <cellStyle name="Comma 8 7 3 3" xfId="1598" xr:uid="{00000000-0005-0000-0000-000099040000}"/>
    <cellStyle name="Comma 8 7 3 4" xfId="2432" xr:uid="{00000000-0005-0000-0000-00009A040000}"/>
    <cellStyle name="Comma 8 7 3 5" xfId="3264" xr:uid="{00000000-0005-0000-0000-00009B040000}"/>
    <cellStyle name="Comma 8 7 3 6" xfId="1203" xr:uid="{00000000-0005-0000-0000-00009C040000}"/>
    <cellStyle name="Comma 8 7 4" xfId="700" xr:uid="{00000000-0005-0000-0000-00009D040000}"/>
    <cellStyle name="Comma 8 7 4 2" xfId="2640" xr:uid="{00000000-0005-0000-0000-00009E040000}"/>
    <cellStyle name="Comma 8 7 4 3" xfId="3472" xr:uid="{00000000-0005-0000-0000-00009F040000}"/>
    <cellStyle name="Comma 8 7 4 4" xfId="1807" xr:uid="{00000000-0005-0000-0000-0000A0040000}"/>
    <cellStyle name="Comma 8 7 5" xfId="1390" xr:uid="{00000000-0005-0000-0000-0000A1040000}"/>
    <cellStyle name="Comma 8 7 6" xfId="2224" xr:uid="{00000000-0005-0000-0000-0000A2040000}"/>
    <cellStyle name="Comma 8 7 7" xfId="3056" xr:uid="{00000000-0005-0000-0000-0000A3040000}"/>
    <cellStyle name="Comma 8 7 8" xfId="1052" xr:uid="{00000000-0005-0000-0000-0000A4040000}"/>
    <cellStyle name="Comma 8 8" xfId="222" xr:uid="{00000000-0005-0000-0000-0000A5040000}"/>
    <cellStyle name="Comma 8 8 2" xfId="361" xr:uid="{00000000-0005-0000-0000-0000A6040000}"/>
    <cellStyle name="Comma 8 8 2 2" xfId="820" xr:uid="{00000000-0005-0000-0000-0000A7040000}"/>
    <cellStyle name="Comma 8 8 2 2 2" xfId="2760" xr:uid="{00000000-0005-0000-0000-0000A8040000}"/>
    <cellStyle name="Comma 8 8 2 2 3" xfId="3592" xr:uid="{00000000-0005-0000-0000-0000A9040000}"/>
    <cellStyle name="Comma 8 8 2 2 4" xfId="1927" xr:uid="{00000000-0005-0000-0000-0000AA040000}"/>
    <cellStyle name="Comma 8 8 2 3" xfId="1510" xr:uid="{00000000-0005-0000-0000-0000AB040000}"/>
    <cellStyle name="Comma 8 8 2 4" xfId="2344" xr:uid="{00000000-0005-0000-0000-0000AC040000}"/>
    <cellStyle name="Comma 8 8 2 5" xfId="3176" xr:uid="{00000000-0005-0000-0000-0000AD040000}"/>
    <cellStyle name="Comma 8 8 2 6" xfId="1205" xr:uid="{00000000-0005-0000-0000-0000AE040000}"/>
    <cellStyle name="Comma 8 8 3" xfId="503" xr:uid="{00000000-0005-0000-0000-0000AF040000}"/>
    <cellStyle name="Comma 8 8 3 2" xfId="962" xr:uid="{00000000-0005-0000-0000-0000B0040000}"/>
    <cellStyle name="Comma 8 8 3 2 2" xfId="2902" xr:uid="{00000000-0005-0000-0000-0000B1040000}"/>
    <cellStyle name="Comma 8 8 3 2 3" xfId="3734" xr:uid="{00000000-0005-0000-0000-0000B2040000}"/>
    <cellStyle name="Comma 8 8 3 2 4" xfId="2069" xr:uid="{00000000-0005-0000-0000-0000B3040000}"/>
    <cellStyle name="Comma 8 8 3 3" xfId="2486" xr:uid="{00000000-0005-0000-0000-0000B4040000}"/>
    <cellStyle name="Comma 8 8 3 4" xfId="3318" xr:uid="{00000000-0005-0000-0000-0000B5040000}"/>
    <cellStyle name="Comma 8 8 3 5" xfId="1652" xr:uid="{00000000-0005-0000-0000-0000B6040000}"/>
    <cellStyle name="Comma 8 8 4" xfId="683" xr:uid="{00000000-0005-0000-0000-0000B7040000}"/>
    <cellStyle name="Comma 8 8 4 2" xfId="2623" xr:uid="{00000000-0005-0000-0000-0000B8040000}"/>
    <cellStyle name="Comma 8 8 4 3" xfId="3455" xr:uid="{00000000-0005-0000-0000-0000B9040000}"/>
    <cellStyle name="Comma 8 8 4 4" xfId="1790" xr:uid="{00000000-0005-0000-0000-0000BA040000}"/>
    <cellStyle name="Comma 8 8 5" xfId="1373" xr:uid="{00000000-0005-0000-0000-0000BB040000}"/>
    <cellStyle name="Comma 8 8 6" xfId="2207" xr:uid="{00000000-0005-0000-0000-0000BC040000}"/>
    <cellStyle name="Comma 8 8 7" xfId="3039" xr:uid="{00000000-0005-0000-0000-0000BD040000}"/>
    <cellStyle name="Comma 8 8 8" xfId="1106" xr:uid="{00000000-0005-0000-0000-0000BE040000}"/>
    <cellStyle name="Comma 8 9" xfId="295" xr:uid="{00000000-0005-0000-0000-0000BF040000}"/>
    <cellStyle name="Comma 8 9 2" xfId="754" xr:uid="{00000000-0005-0000-0000-0000C0040000}"/>
    <cellStyle name="Comma 8 9 2 2" xfId="2694" xr:uid="{00000000-0005-0000-0000-0000C1040000}"/>
    <cellStyle name="Comma 8 9 2 3" xfId="3526" xr:uid="{00000000-0005-0000-0000-0000C2040000}"/>
    <cellStyle name="Comma 8 9 2 4" xfId="1861" xr:uid="{00000000-0005-0000-0000-0000C3040000}"/>
    <cellStyle name="Comma 8 9 3" xfId="1444" xr:uid="{00000000-0005-0000-0000-0000C4040000}"/>
    <cellStyle name="Comma 8 9 4" xfId="2278" xr:uid="{00000000-0005-0000-0000-0000C5040000}"/>
    <cellStyle name="Comma 8 9 5" xfId="3110" xr:uid="{00000000-0005-0000-0000-0000C6040000}"/>
    <cellStyle name="Comma 8 9 6" xfId="1186" xr:uid="{00000000-0005-0000-0000-0000C7040000}"/>
    <cellStyle name="Comma 9" xfId="11" xr:uid="{00000000-0005-0000-0000-0000C8040000}"/>
    <cellStyle name="Excel Built-in Normal" xfId="44" xr:uid="{00000000-0005-0000-0000-0000C9040000}"/>
    <cellStyle name="Explanatory Text" xfId="66" builtinId="53" customBuiltin="1"/>
    <cellStyle name="Explanatory Text 2" xfId="131" xr:uid="{00000000-0005-0000-0000-0000CB040000}"/>
    <cellStyle name="Good" xfId="57" builtinId="26" customBuiltin="1"/>
    <cellStyle name="Good 2" xfId="132" xr:uid="{00000000-0005-0000-0000-0000CD040000}"/>
    <cellStyle name="Heading" xfId="577" xr:uid="{00000000-0005-0000-0000-0000CE040000}"/>
    <cellStyle name="Heading 1" xfId="53" builtinId="16" customBuiltin="1"/>
    <cellStyle name="Heading 1 2" xfId="133" xr:uid="{00000000-0005-0000-0000-0000D0040000}"/>
    <cellStyle name="Heading 2" xfId="54" builtinId="17" customBuiltin="1"/>
    <cellStyle name="Heading 2 2" xfId="134" xr:uid="{00000000-0005-0000-0000-0000D2040000}"/>
    <cellStyle name="Heading 3" xfId="55" builtinId="18" customBuiltin="1"/>
    <cellStyle name="Heading 3 2" xfId="135" xr:uid="{00000000-0005-0000-0000-0000D4040000}"/>
    <cellStyle name="Heading 4" xfId="56" builtinId="19" customBuiltin="1"/>
    <cellStyle name="Heading 4 2" xfId="136" xr:uid="{00000000-0005-0000-0000-0000D6040000}"/>
    <cellStyle name="Heading1" xfId="578" xr:uid="{00000000-0005-0000-0000-0000D7040000}"/>
    <cellStyle name="Hyperlink" xfId="1" builtinId="8"/>
    <cellStyle name="Hyperlink 2" xfId="148" xr:uid="{00000000-0005-0000-0000-0000D9040000}"/>
    <cellStyle name="Input" xfId="60" builtinId="20" customBuiltin="1"/>
    <cellStyle name="Input 2" xfId="137" xr:uid="{00000000-0005-0000-0000-0000DB040000}"/>
    <cellStyle name="Linked Cell" xfId="63" builtinId="24" customBuiltin="1"/>
    <cellStyle name="Linked Cell 2" xfId="138" xr:uid="{00000000-0005-0000-0000-0000DD040000}"/>
    <cellStyle name="Neutral" xfId="59" builtinId="28" customBuiltin="1"/>
    <cellStyle name="Neutral 2" xfId="139" xr:uid="{00000000-0005-0000-0000-0000DF040000}"/>
    <cellStyle name="Normal" xfId="0" builtinId="0"/>
    <cellStyle name="Normal 10" xfId="172" xr:uid="{00000000-0005-0000-0000-0000E1040000}"/>
    <cellStyle name="Normal 10 10" xfId="1078" xr:uid="{00000000-0005-0000-0000-0000E2040000}"/>
    <cellStyle name="Normal 10 2" xfId="266" xr:uid="{00000000-0005-0000-0000-0000E3040000}"/>
    <cellStyle name="Normal 10 2 2" xfId="404" xr:uid="{00000000-0005-0000-0000-0000E4040000}"/>
    <cellStyle name="Normal 10 2 2 2" xfId="863" xr:uid="{00000000-0005-0000-0000-0000E5040000}"/>
    <cellStyle name="Normal 10 2 2 2 2" xfId="2803" xr:uid="{00000000-0005-0000-0000-0000E6040000}"/>
    <cellStyle name="Normal 10 2 2 2 3" xfId="3635" xr:uid="{00000000-0005-0000-0000-0000E7040000}"/>
    <cellStyle name="Normal 10 2 2 2 4" xfId="1970" xr:uid="{00000000-0005-0000-0000-0000E8040000}"/>
    <cellStyle name="Normal 10 2 2 3" xfId="1553" xr:uid="{00000000-0005-0000-0000-0000E9040000}"/>
    <cellStyle name="Normal 10 2 2 4" xfId="2387" xr:uid="{00000000-0005-0000-0000-0000EA040000}"/>
    <cellStyle name="Normal 10 2 2 5" xfId="3219" xr:uid="{00000000-0005-0000-0000-0000EB040000}"/>
    <cellStyle name="Normal 10 2 2 6" xfId="1207" xr:uid="{00000000-0005-0000-0000-0000EC040000}"/>
    <cellStyle name="Normal 10 2 3" xfId="546" xr:uid="{00000000-0005-0000-0000-0000ED040000}"/>
    <cellStyle name="Normal 10 2 3 2" xfId="1005" xr:uid="{00000000-0005-0000-0000-0000EE040000}"/>
    <cellStyle name="Normal 10 2 3 2 2" xfId="2945" xr:uid="{00000000-0005-0000-0000-0000EF040000}"/>
    <cellStyle name="Normal 10 2 3 2 3" xfId="3777" xr:uid="{00000000-0005-0000-0000-0000F0040000}"/>
    <cellStyle name="Normal 10 2 3 2 4" xfId="2112" xr:uid="{00000000-0005-0000-0000-0000F1040000}"/>
    <cellStyle name="Normal 10 2 3 3" xfId="2529" xr:uid="{00000000-0005-0000-0000-0000F2040000}"/>
    <cellStyle name="Normal 10 2 3 4" xfId="3361" xr:uid="{00000000-0005-0000-0000-0000F3040000}"/>
    <cellStyle name="Normal 10 2 3 5" xfId="1695" xr:uid="{00000000-0005-0000-0000-0000F4040000}"/>
    <cellStyle name="Normal 10 2 4" xfId="726" xr:uid="{00000000-0005-0000-0000-0000F5040000}"/>
    <cellStyle name="Normal 10 2 4 2" xfId="2666" xr:uid="{00000000-0005-0000-0000-0000F6040000}"/>
    <cellStyle name="Normal 10 2 4 3" xfId="3498" xr:uid="{00000000-0005-0000-0000-0000F7040000}"/>
    <cellStyle name="Normal 10 2 4 4" xfId="1833" xr:uid="{00000000-0005-0000-0000-0000F8040000}"/>
    <cellStyle name="Normal 10 2 5" xfId="1416" xr:uid="{00000000-0005-0000-0000-0000F9040000}"/>
    <cellStyle name="Normal 10 2 6" xfId="2250" xr:uid="{00000000-0005-0000-0000-0000FA040000}"/>
    <cellStyle name="Normal 10 2 7" xfId="3082" xr:uid="{00000000-0005-0000-0000-0000FB040000}"/>
    <cellStyle name="Normal 10 2 8" xfId="1149" xr:uid="{00000000-0005-0000-0000-0000FC040000}"/>
    <cellStyle name="Normal 10 3" xfId="333" xr:uid="{00000000-0005-0000-0000-0000FD040000}"/>
    <cellStyle name="Normal 10 3 2" xfId="792" xr:uid="{00000000-0005-0000-0000-0000FE040000}"/>
    <cellStyle name="Normal 10 3 2 2" xfId="2732" xr:uid="{00000000-0005-0000-0000-0000FF040000}"/>
    <cellStyle name="Normal 10 3 2 3" xfId="3564" xr:uid="{00000000-0005-0000-0000-000000050000}"/>
    <cellStyle name="Normal 10 3 2 4" xfId="1899" xr:uid="{00000000-0005-0000-0000-000001050000}"/>
    <cellStyle name="Normal 10 3 3" xfId="1482" xr:uid="{00000000-0005-0000-0000-000002050000}"/>
    <cellStyle name="Normal 10 3 4" xfId="2316" xr:uid="{00000000-0005-0000-0000-000003050000}"/>
    <cellStyle name="Normal 10 3 5" xfId="3148" xr:uid="{00000000-0005-0000-0000-000004050000}"/>
    <cellStyle name="Normal 10 3 6" xfId="1206" xr:uid="{00000000-0005-0000-0000-000005050000}"/>
    <cellStyle name="Normal 10 4" xfId="475" xr:uid="{00000000-0005-0000-0000-000006050000}"/>
    <cellStyle name="Normal 10 4 2" xfId="934" xr:uid="{00000000-0005-0000-0000-000007050000}"/>
    <cellStyle name="Normal 10 4 2 2" xfId="2874" xr:uid="{00000000-0005-0000-0000-000008050000}"/>
    <cellStyle name="Normal 10 4 2 3" xfId="3706" xr:uid="{00000000-0005-0000-0000-000009050000}"/>
    <cellStyle name="Normal 10 4 2 4" xfId="2041" xr:uid="{00000000-0005-0000-0000-00000A050000}"/>
    <cellStyle name="Normal 10 4 3" xfId="2458" xr:uid="{00000000-0005-0000-0000-00000B050000}"/>
    <cellStyle name="Normal 10 4 4" xfId="3290" xr:uid="{00000000-0005-0000-0000-00000C050000}"/>
    <cellStyle name="Normal 10 4 5" xfId="1624" xr:uid="{00000000-0005-0000-0000-00000D050000}"/>
    <cellStyle name="Normal 10 5" xfId="654" xr:uid="{00000000-0005-0000-0000-00000E050000}"/>
    <cellStyle name="Normal 10 5 2" xfId="2595" xr:uid="{00000000-0005-0000-0000-00000F050000}"/>
    <cellStyle name="Normal 10 5 3" xfId="3427" xr:uid="{00000000-0005-0000-0000-000010050000}"/>
    <cellStyle name="Normal 10 5 4" xfId="1762" xr:uid="{00000000-0005-0000-0000-000011050000}"/>
    <cellStyle name="Normal 10 6" xfId="579" xr:uid="{00000000-0005-0000-0000-000012050000}"/>
    <cellStyle name="Normal 10 7" xfId="1345" xr:uid="{00000000-0005-0000-0000-000013050000}"/>
    <cellStyle name="Normal 10 8" xfId="2179" xr:uid="{00000000-0005-0000-0000-000014050000}"/>
    <cellStyle name="Normal 10 9" xfId="3011" xr:uid="{00000000-0005-0000-0000-000015050000}"/>
    <cellStyle name="Normal 11" xfId="218" xr:uid="{00000000-0005-0000-0000-000016050000}"/>
    <cellStyle name="Normal 11 2" xfId="291" xr:uid="{00000000-0005-0000-0000-000017050000}"/>
    <cellStyle name="Normal 11 3" xfId="679" xr:uid="{00000000-0005-0000-0000-000018050000}"/>
    <cellStyle name="Normal 11 4" xfId="580" xr:uid="{00000000-0005-0000-0000-000019050000}"/>
    <cellStyle name="Normal 12" xfId="609" xr:uid="{00000000-0005-0000-0000-00001A050000}"/>
    <cellStyle name="Normal 12 2" xfId="1732" xr:uid="{00000000-0005-0000-0000-00001B050000}"/>
    <cellStyle name="Normal 13" xfId="571" xr:uid="{00000000-0005-0000-0000-00001C050000}"/>
    <cellStyle name="Normal 14" xfId="1030" xr:uid="{00000000-0005-0000-0000-00001D050000}"/>
    <cellStyle name="Normal 15" xfId="1031" xr:uid="{00000000-0005-0000-0000-00001E050000}"/>
    <cellStyle name="Normal 15 2" xfId="2137" xr:uid="{00000000-0005-0000-0000-00001F050000}"/>
    <cellStyle name="Normal 2" xfId="13" xr:uid="{00000000-0005-0000-0000-000020050000}"/>
    <cellStyle name="Normal 2 2" xfId="21" xr:uid="{00000000-0005-0000-0000-000021050000}"/>
    <cellStyle name="Normal 2 2 2" xfId="35" xr:uid="{00000000-0005-0000-0000-000022050000}"/>
    <cellStyle name="Normal 2 2 2 10" xfId="624" xr:uid="{00000000-0005-0000-0000-000023050000}"/>
    <cellStyle name="Normal 2 2 2 10 2" xfId="2570" xr:uid="{00000000-0005-0000-0000-000024050000}"/>
    <cellStyle name="Normal 2 2 2 10 3" xfId="3402" xr:uid="{00000000-0005-0000-0000-000025050000}"/>
    <cellStyle name="Normal 2 2 2 10 4" xfId="1737" xr:uid="{00000000-0005-0000-0000-000026050000}"/>
    <cellStyle name="Normal 2 2 2 11" xfId="1308" xr:uid="{00000000-0005-0000-0000-000027050000}"/>
    <cellStyle name="Normal 2 2 2 12" xfId="2142" xr:uid="{00000000-0005-0000-0000-000028050000}"/>
    <cellStyle name="Normal 2 2 2 13" xfId="2974" xr:uid="{00000000-0005-0000-0000-000029050000}"/>
    <cellStyle name="Normal 2 2 2 14" xfId="1036" xr:uid="{00000000-0005-0000-0000-00002A050000}"/>
    <cellStyle name="Normal 2 2 2 2" xfId="50" xr:uid="{00000000-0005-0000-0000-00002B050000}"/>
    <cellStyle name="Normal 2 2 2 2 10" xfId="2979" xr:uid="{00000000-0005-0000-0000-00002C050000}"/>
    <cellStyle name="Normal 2 2 2 2 11" xfId="1058" xr:uid="{00000000-0005-0000-0000-00002D050000}"/>
    <cellStyle name="Normal 2 2 2 2 2" xfId="164" xr:uid="{00000000-0005-0000-0000-00002E050000}"/>
    <cellStyle name="Normal 2 2 2 2 2 10" xfId="1070" xr:uid="{00000000-0005-0000-0000-00002F050000}"/>
    <cellStyle name="Normal 2 2 2 2 2 2" xfId="217" xr:uid="{00000000-0005-0000-0000-000030050000}"/>
    <cellStyle name="Normal 2 2 2 2 2 2 2" xfId="290" xr:uid="{00000000-0005-0000-0000-000031050000}"/>
    <cellStyle name="Normal 2 2 2 2 2 2 2 2" xfId="428" xr:uid="{00000000-0005-0000-0000-000032050000}"/>
    <cellStyle name="Normal 2 2 2 2 2 2 2 2 2" xfId="887" xr:uid="{00000000-0005-0000-0000-000033050000}"/>
    <cellStyle name="Normal 2 2 2 2 2 2 2 2 2 2" xfId="2827" xr:uid="{00000000-0005-0000-0000-000034050000}"/>
    <cellStyle name="Normal 2 2 2 2 2 2 2 2 2 3" xfId="3659" xr:uid="{00000000-0005-0000-0000-000035050000}"/>
    <cellStyle name="Normal 2 2 2 2 2 2 2 2 2 4" xfId="1994" xr:uid="{00000000-0005-0000-0000-000036050000}"/>
    <cellStyle name="Normal 2 2 2 2 2 2 2 2 3" xfId="1577" xr:uid="{00000000-0005-0000-0000-000037050000}"/>
    <cellStyle name="Normal 2 2 2 2 2 2 2 2 4" xfId="2411" xr:uid="{00000000-0005-0000-0000-000038050000}"/>
    <cellStyle name="Normal 2 2 2 2 2 2 2 2 5" xfId="3243" xr:uid="{00000000-0005-0000-0000-000039050000}"/>
    <cellStyle name="Normal 2 2 2 2 2 2 2 2 6" xfId="1212" xr:uid="{00000000-0005-0000-0000-00003A050000}"/>
    <cellStyle name="Normal 2 2 2 2 2 2 2 3" xfId="570" xr:uid="{00000000-0005-0000-0000-00003B050000}"/>
    <cellStyle name="Normal 2 2 2 2 2 2 2 3 2" xfId="1029" xr:uid="{00000000-0005-0000-0000-00003C050000}"/>
    <cellStyle name="Normal 2 2 2 2 2 2 2 3 2 2" xfId="2969" xr:uid="{00000000-0005-0000-0000-00003D050000}"/>
    <cellStyle name="Normal 2 2 2 2 2 2 2 3 2 3" xfId="3801" xr:uid="{00000000-0005-0000-0000-00003E050000}"/>
    <cellStyle name="Normal 2 2 2 2 2 2 2 3 2 4" xfId="2136" xr:uid="{00000000-0005-0000-0000-00003F050000}"/>
    <cellStyle name="Normal 2 2 2 2 2 2 2 3 3" xfId="2553" xr:uid="{00000000-0005-0000-0000-000040050000}"/>
    <cellStyle name="Normal 2 2 2 2 2 2 2 3 4" xfId="3385" xr:uid="{00000000-0005-0000-0000-000041050000}"/>
    <cellStyle name="Normal 2 2 2 2 2 2 2 3 5" xfId="1719" xr:uid="{00000000-0005-0000-0000-000042050000}"/>
    <cellStyle name="Normal 2 2 2 2 2 2 2 4" xfId="750" xr:uid="{00000000-0005-0000-0000-000043050000}"/>
    <cellStyle name="Normal 2 2 2 2 2 2 2 4 2" xfId="2690" xr:uid="{00000000-0005-0000-0000-000044050000}"/>
    <cellStyle name="Normal 2 2 2 2 2 2 2 4 3" xfId="3522" xr:uid="{00000000-0005-0000-0000-000045050000}"/>
    <cellStyle name="Normal 2 2 2 2 2 2 2 4 4" xfId="1857" xr:uid="{00000000-0005-0000-0000-000046050000}"/>
    <cellStyle name="Normal 2 2 2 2 2 2 2 5" xfId="1440" xr:uid="{00000000-0005-0000-0000-000047050000}"/>
    <cellStyle name="Normal 2 2 2 2 2 2 2 6" xfId="2274" xr:uid="{00000000-0005-0000-0000-000048050000}"/>
    <cellStyle name="Normal 2 2 2 2 2 2 2 7" xfId="3106" xr:uid="{00000000-0005-0000-0000-000049050000}"/>
    <cellStyle name="Normal 2 2 2 2 2 2 2 8" xfId="1173" xr:uid="{00000000-0005-0000-0000-00004A050000}"/>
    <cellStyle name="Normal 2 2 2 2 2 2 3" xfId="357" xr:uid="{00000000-0005-0000-0000-00004B050000}"/>
    <cellStyle name="Normal 2 2 2 2 2 2 3 2" xfId="816" xr:uid="{00000000-0005-0000-0000-00004C050000}"/>
    <cellStyle name="Normal 2 2 2 2 2 2 3 2 2" xfId="2756" xr:uid="{00000000-0005-0000-0000-00004D050000}"/>
    <cellStyle name="Normal 2 2 2 2 2 2 3 2 3" xfId="3588" xr:uid="{00000000-0005-0000-0000-00004E050000}"/>
    <cellStyle name="Normal 2 2 2 2 2 2 3 2 4" xfId="1923" xr:uid="{00000000-0005-0000-0000-00004F050000}"/>
    <cellStyle name="Normal 2 2 2 2 2 2 3 3" xfId="1506" xr:uid="{00000000-0005-0000-0000-000050050000}"/>
    <cellStyle name="Normal 2 2 2 2 2 2 3 4" xfId="2340" xr:uid="{00000000-0005-0000-0000-000051050000}"/>
    <cellStyle name="Normal 2 2 2 2 2 2 3 5" xfId="3172" xr:uid="{00000000-0005-0000-0000-000052050000}"/>
    <cellStyle name="Normal 2 2 2 2 2 2 3 6" xfId="1211" xr:uid="{00000000-0005-0000-0000-000053050000}"/>
    <cellStyle name="Normal 2 2 2 2 2 2 4" xfId="499" xr:uid="{00000000-0005-0000-0000-000054050000}"/>
    <cellStyle name="Normal 2 2 2 2 2 2 4 2" xfId="958" xr:uid="{00000000-0005-0000-0000-000055050000}"/>
    <cellStyle name="Normal 2 2 2 2 2 2 4 2 2" xfId="2898" xr:uid="{00000000-0005-0000-0000-000056050000}"/>
    <cellStyle name="Normal 2 2 2 2 2 2 4 2 3" xfId="3730" xr:uid="{00000000-0005-0000-0000-000057050000}"/>
    <cellStyle name="Normal 2 2 2 2 2 2 4 2 4" xfId="2065" xr:uid="{00000000-0005-0000-0000-000058050000}"/>
    <cellStyle name="Normal 2 2 2 2 2 2 4 3" xfId="2482" xr:uid="{00000000-0005-0000-0000-000059050000}"/>
    <cellStyle name="Normal 2 2 2 2 2 2 4 4" xfId="3314" xr:uid="{00000000-0005-0000-0000-00005A050000}"/>
    <cellStyle name="Normal 2 2 2 2 2 2 4 5" xfId="1648" xr:uid="{00000000-0005-0000-0000-00005B050000}"/>
    <cellStyle name="Normal 2 2 2 2 2 2 5" xfId="678" xr:uid="{00000000-0005-0000-0000-00005C050000}"/>
    <cellStyle name="Normal 2 2 2 2 2 2 5 2" xfId="2619" xr:uid="{00000000-0005-0000-0000-00005D050000}"/>
    <cellStyle name="Normal 2 2 2 2 2 2 5 3" xfId="3451" xr:uid="{00000000-0005-0000-0000-00005E050000}"/>
    <cellStyle name="Normal 2 2 2 2 2 2 5 4" xfId="1786" xr:uid="{00000000-0005-0000-0000-00005F050000}"/>
    <cellStyle name="Normal 2 2 2 2 2 2 6" xfId="1369" xr:uid="{00000000-0005-0000-0000-000060050000}"/>
    <cellStyle name="Normal 2 2 2 2 2 2 7" xfId="2203" xr:uid="{00000000-0005-0000-0000-000061050000}"/>
    <cellStyle name="Normal 2 2 2 2 2 2 8" xfId="3035" xr:uid="{00000000-0005-0000-0000-000062050000}"/>
    <cellStyle name="Normal 2 2 2 2 2 2 9" xfId="1102" xr:uid="{00000000-0005-0000-0000-000063050000}"/>
    <cellStyle name="Normal 2 2 2 2 2 3" xfId="258" xr:uid="{00000000-0005-0000-0000-000064050000}"/>
    <cellStyle name="Normal 2 2 2 2 2 3 2" xfId="396" xr:uid="{00000000-0005-0000-0000-000065050000}"/>
    <cellStyle name="Normal 2 2 2 2 2 3 2 2" xfId="855" xr:uid="{00000000-0005-0000-0000-000066050000}"/>
    <cellStyle name="Normal 2 2 2 2 2 3 2 2 2" xfId="2795" xr:uid="{00000000-0005-0000-0000-000067050000}"/>
    <cellStyle name="Normal 2 2 2 2 2 3 2 2 3" xfId="3627" xr:uid="{00000000-0005-0000-0000-000068050000}"/>
    <cellStyle name="Normal 2 2 2 2 2 3 2 2 4" xfId="1962" xr:uid="{00000000-0005-0000-0000-000069050000}"/>
    <cellStyle name="Normal 2 2 2 2 2 3 2 3" xfId="1545" xr:uid="{00000000-0005-0000-0000-00006A050000}"/>
    <cellStyle name="Normal 2 2 2 2 2 3 2 4" xfId="2379" xr:uid="{00000000-0005-0000-0000-00006B050000}"/>
    <cellStyle name="Normal 2 2 2 2 2 3 2 5" xfId="3211" xr:uid="{00000000-0005-0000-0000-00006C050000}"/>
    <cellStyle name="Normal 2 2 2 2 2 3 2 6" xfId="1213" xr:uid="{00000000-0005-0000-0000-00006D050000}"/>
    <cellStyle name="Normal 2 2 2 2 2 3 3" xfId="538" xr:uid="{00000000-0005-0000-0000-00006E050000}"/>
    <cellStyle name="Normal 2 2 2 2 2 3 3 2" xfId="997" xr:uid="{00000000-0005-0000-0000-00006F050000}"/>
    <cellStyle name="Normal 2 2 2 2 2 3 3 2 2" xfId="2937" xr:uid="{00000000-0005-0000-0000-000070050000}"/>
    <cellStyle name="Normal 2 2 2 2 2 3 3 2 3" xfId="3769" xr:uid="{00000000-0005-0000-0000-000071050000}"/>
    <cellStyle name="Normal 2 2 2 2 2 3 3 2 4" xfId="2104" xr:uid="{00000000-0005-0000-0000-000072050000}"/>
    <cellStyle name="Normal 2 2 2 2 2 3 3 3" xfId="2521" xr:uid="{00000000-0005-0000-0000-000073050000}"/>
    <cellStyle name="Normal 2 2 2 2 2 3 3 4" xfId="3353" xr:uid="{00000000-0005-0000-0000-000074050000}"/>
    <cellStyle name="Normal 2 2 2 2 2 3 3 5" xfId="1687" xr:uid="{00000000-0005-0000-0000-000075050000}"/>
    <cellStyle name="Normal 2 2 2 2 2 3 4" xfId="718" xr:uid="{00000000-0005-0000-0000-000076050000}"/>
    <cellStyle name="Normal 2 2 2 2 2 3 4 2" xfId="2658" xr:uid="{00000000-0005-0000-0000-000077050000}"/>
    <cellStyle name="Normal 2 2 2 2 2 3 4 3" xfId="3490" xr:uid="{00000000-0005-0000-0000-000078050000}"/>
    <cellStyle name="Normal 2 2 2 2 2 3 4 4" xfId="1825" xr:uid="{00000000-0005-0000-0000-000079050000}"/>
    <cellStyle name="Normal 2 2 2 2 2 3 5" xfId="1408" xr:uid="{00000000-0005-0000-0000-00007A050000}"/>
    <cellStyle name="Normal 2 2 2 2 2 3 6" xfId="2242" xr:uid="{00000000-0005-0000-0000-00007B050000}"/>
    <cellStyle name="Normal 2 2 2 2 2 3 7" xfId="3074" xr:uid="{00000000-0005-0000-0000-00007C050000}"/>
    <cellStyle name="Normal 2 2 2 2 2 3 8" xfId="1141" xr:uid="{00000000-0005-0000-0000-00007D050000}"/>
    <cellStyle name="Normal 2 2 2 2 2 4" xfId="313" xr:uid="{00000000-0005-0000-0000-00007E050000}"/>
    <cellStyle name="Normal 2 2 2 2 2 4 2" xfId="772" xr:uid="{00000000-0005-0000-0000-00007F050000}"/>
    <cellStyle name="Normal 2 2 2 2 2 4 2 2" xfId="2712" xr:uid="{00000000-0005-0000-0000-000080050000}"/>
    <cellStyle name="Normal 2 2 2 2 2 4 2 3" xfId="3544" xr:uid="{00000000-0005-0000-0000-000081050000}"/>
    <cellStyle name="Normal 2 2 2 2 2 4 2 4" xfId="1879" xr:uid="{00000000-0005-0000-0000-000082050000}"/>
    <cellStyle name="Normal 2 2 2 2 2 4 3" xfId="1462" xr:uid="{00000000-0005-0000-0000-000083050000}"/>
    <cellStyle name="Normal 2 2 2 2 2 4 4" xfId="2296" xr:uid="{00000000-0005-0000-0000-000084050000}"/>
    <cellStyle name="Normal 2 2 2 2 2 4 5" xfId="3128" xr:uid="{00000000-0005-0000-0000-000085050000}"/>
    <cellStyle name="Normal 2 2 2 2 2 4 6" xfId="1210" xr:uid="{00000000-0005-0000-0000-000086050000}"/>
    <cellStyle name="Normal 2 2 2 2 2 5" xfId="467" xr:uid="{00000000-0005-0000-0000-000087050000}"/>
    <cellStyle name="Normal 2 2 2 2 2 5 2" xfId="926" xr:uid="{00000000-0005-0000-0000-000088050000}"/>
    <cellStyle name="Normal 2 2 2 2 2 5 2 2" xfId="2866" xr:uid="{00000000-0005-0000-0000-000089050000}"/>
    <cellStyle name="Normal 2 2 2 2 2 5 2 3" xfId="3698" xr:uid="{00000000-0005-0000-0000-00008A050000}"/>
    <cellStyle name="Normal 2 2 2 2 2 5 2 4" xfId="2033" xr:uid="{00000000-0005-0000-0000-00008B050000}"/>
    <cellStyle name="Normal 2 2 2 2 2 5 3" xfId="2450" xr:uid="{00000000-0005-0000-0000-00008C050000}"/>
    <cellStyle name="Normal 2 2 2 2 2 5 4" xfId="3282" xr:uid="{00000000-0005-0000-0000-00008D050000}"/>
    <cellStyle name="Normal 2 2 2 2 2 5 5" xfId="1616" xr:uid="{00000000-0005-0000-0000-00008E050000}"/>
    <cellStyle name="Normal 2 2 2 2 2 6" xfId="646" xr:uid="{00000000-0005-0000-0000-00008F050000}"/>
    <cellStyle name="Normal 2 2 2 2 2 6 2" xfId="2587" xr:uid="{00000000-0005-0000-0000-000090050000}"/>
    <cellStyle name="Normal 2 2 2 2 2 6 3" xfId="3419" xr:uid="{00000000-0005-0000-0000-000091050000}"/>
    <cellStyle name="Normal 2 2 2 2 2 6 4" xfId="1754" xr:uid="{00000000-0005-0000-0000-000092050000}"/>
    <cellStyle name="Normal 2 2 2 2 2 7" xfId="1325" xr:uid="{00000000-0005-0000-0000-000093050000}"/>
    <cellStyle name="Normal 2 2 2 2 2 8" xfId="2159" xr:uid="{00000000-0005-0000-0000-000094050000}"/>
    <cellStyle name="Normal 2 2 2 2 2 9" xfId="2991" xr:uid="{00000000-0005-0000-0000-000095050000}"/>
    <cellStyle name="Normal 2 2 2 2 3" xfId="207" xr:uid="{00000000-0005-0000-0000-000096050000}"/>
    <cellStyle name="Normal 2 2 2 2 3 2" xfId="280" xr:uid="{00000000-0005-0000-0000-000097050000}"/>
    <cellStyle name="Normal 2 2 2 2 3 2 2" xfId="418" xr:uid="{00000000-0005-0000-0000-000098050000}"/>
    <cellStyle name="Normal 2 2 2 2 3 2 2 2" xfId="877" xr:uid="{00000000-0005-0000-0000-000099050000}"/>
    <cellStyle name="Normal 2 2 2 2 3 2 2 2 2" xfId="2817" xr:uid="{00000000-0005-0000-0000-00009A050000}"/>
    <cellStyle name="Normal 2 2 2 2 3 2 2 2 3" xfId="3649" xr:uid="{00000000-0005-0000-0000-00009B050000}"/>
    <cellStyle name="Normal 2 2 2 2 3 2 2 2 4" xfId="1984" xr:uid="{00000000-0005-0000-0000-00009C050000}"/>
    <cellStyle name="Normal 2 2 2 2 3 2 2 3" xfId="1567" xr:uid="{00000000-0005-0000-0000-00009D050000}"/>
    <cellStyle name="Normal 2 2 2 2 3 2 2 4" xfId="2401" xr:uid="{00000000-0005-0000-0000-00009E050000}"/>
    <cellStyle name="Normal 2 2 2 2 3 2 2 5" xfId="3233" xr:uid="{00000000-0005-0000-0000-00009F050000}"/>
    <cellStyle name="Normal 2 2 2 2 3 2 2 6" xfId="1215" xr:uid="{00000000-0005-0000-0000-0000A0050000}"/>
    <cellStyle name="Normal 2 2 2 2 3 2 3" xfId="560" xr:uid="{00000000-0005-0000-0000-0000A1050000}"/>
    <cellStyle name="Normal 2 2 2 2 3 2 3 2" xfId="1019" xr:uid="{00000000-0005-0000-0000-0000A2050000}"/>
    <cellStyle name="Normal 2 2 2 2 3 2 3 2 2" xfId="2959" xr:uid="{00000000-0005-0000-0000-0000A3050000}"/>
    <cellStyle name="Normal 2 2 2 2 3 2 3 2 3" xfId="3791" xr:uid="{00000000-0005-0000-0000-0000A4050000}"/>
    <cellStyle name="Normal 2 2 2 2 3 2 3 2 4" xfId="2126" xr:uid="{00000000-0005-0000-0000-0000A5050000}"/>
    <cellStyle name="Normal 2 2 2 2 3 2 3 3" xfId="2543" xr:uid="{00000000-0005-0000-0000-0000A6050000}"/>
    <cellStyle name="Normal 2 2 2 2 3 2 3 4" xfId="3375" xr:uid="{00000000-0005-0000-0000-0000A7050000}"/>
    <cellStyle name="Normal 2 2 2 2 3 2 3 5" xfId="1709" xr:uid="{00000000-0005-0000-0000-0000A8050000}"/>
    <cellStyle name="Normal 2 2 2 2 3 2 4" xfId="740" xr:uid="{00000000-0005-0000-0000-0000A9050000}"/>
    <cellStyle name="Normal 2 2 2 2 3 2 4 2" xfId="2680" xr:uid="{00000000-0005-0000-0000-0000AA050000}"/>
    <cellStyle name="Normal 2 2 2 2 3 2 4 3" xfId="3512" xr:uid="{00000000-0005-0000-0000-0000AB050000}"/>
    <cellStyle name="Normal 2 2 2 2 3 2 4 4" xfId="1847" xr:uid="{00000000-0005-0000-0000-0000AC050000}"/>
    <cellStyle name="Normal 2 2 2 2 3 2 5" xfId="1430" xr:uid="{00000000-0005-0000-0000-0000AD050000}"/>
    <cellStyle name="Normal 2 2 2 2 3 2 6" xfId="2264" xr:uid="{00000000-0005-0000-0000-0000AE050000}"/>
    <cellStyle name="Normal 2 2 2 2 3 2 7" xfId="3096" xr:uid="{00000000-0005-0000-0000-0000AF050000}"/>
    <cellStyle name="Normal 2 2 2 2 3 2 8" xfId="1163" xr:uid="{00000000-0005-0000-0000-0000B0050000}"/>
    <cellStyle name="Normal 2 2 2 2 3 3" xfId="347" xr:uid="{00000000-0005-0000-0000-0000B1050000}"/>
    <cellStyle name="Normal 2 2 2 2 3 3 2" xfId="806" xr:uid="{00000000-0005-0000-0000-0000B2050000}"/>
    <cellStyle name="Normal 2 2 2 2 3 3 2 2" xfId="2746" xr:uid="{00000000-0005-0000-0000-0000B3050000}"/>
    <cellStyle name="Normal 2 2 2 2 3 3 2 3" xfId="3578" xr:uid="{00000000-0005-0000-0000-0000B4050000}"/>
    <cellStyle name="Normal 2 2 2 2 3 3 2 4" xfId="1913" xr:uid="{00000000-0005-0000-0000-0000B5050000}"/>
    <cellStyle name="Normal 2 2 2 2 3 3 3" xfId="1496" xr:uid="{00000000-0005-0000-0000-0000B6050000}"/>
    <cellStyle name="Normal 2 2 2 2 3 3 4" xfId="2330" xr:uid="{00000000-0005-0000-0000-0000B7050000}"/>
    <cellStyle name="Normal 2 2 2 2 3 3 5" xfId="3162" xr:uid="{00000000-0005-0000-0000-0000B8050000}"/>
    <cellStyle name="Normal 2 2 2 2 3 3 6" xfId="1214" xr:uid="{00000000-0005-0000-0000-0000B9050000}"/>
    <cellStyle name="Normal 2 2 2 2 3 4" xfId="489" xr:uid="{00000000-0005-0000-0000-0000BA050000}"/>
    <cellStyle name="Normal 2 2 2 2 3 4 2" xfId="948" xr:uid="{00000000-0005-0000-0000-0000BB050000}"/>
    <cellStyle name="Normal 2 2 2 2 3 4 2 2" xfId="2888" xr:uid="{00000000-0005-0000-0000-0000BC050000}"/>
    <cellStyle name="Normal 2 2 2 2 3 4 2 3" xfId="3720" xr:uid="{00000000-0005-0000-0000-0000BD050000}"/>
    <cellStyle name="Normal 2 2 2 2 3 4 2 4" xfId="2055" xr:uid="{00000000-0005-0000-0000-0000BE050000}"/>
    <cellStyle name="Normal 2 2 2 2 3 4 3" xfId="2472" xr:uid="{00000000-0005-0000-0000-0000BF050000}"/>
    <cellStyle name="Normal 2 2 2 2 3 4 4" xfId="3304" xr:uid="{00000000-0005-0000-0000-0000C0050000}"/>
    <cellStyle name="Normal 2 2 2 2 3 4 5" xfId="1638" xr:uid="{00000000-0005-0000-0000-0000C1050000}"/>
    <cellStyle name="Normal 2 2 2 2 3 5" xfId="668" xr:uid="{00000000-0005-0000-0000-0000C2050000}"/>
    <cellStyle name="Normal 2 2 2 2 3 5 2" xfId="2609" xr:uid="{00000000-0005-0000-0000-0000C3050000}"/>
    <cellStyle name="Normal 2 2 2 2 3 5 3" xfId="3441" xr:uid="{00000000-0005-0000-0000-0000C4050000}"/>
    <cellStyle name="Normal 2 2 2 2 3 5 4" xfId="1776" xr:uid="{00000000-0005-0000-0000-0000C5050000}"/>
    <cellStyle name="Normal 2 2 2 2 3 6" xfId="1359" xr:uid="{00000000-0005-0000-0000-0000C6050000}"/>
    <cellStyle name="Normal 2 2 2 2 3 7" xfId="2193" xr:uid="{00000000-0005-0000-0000-0000C7050000}"/>
    <cellStyle name="Normal 2 2 2 2 3 8" xfId="3025" xr:uid="{00000000-0005-0000-0000-0000C8050000}"/>
    <cellStyle name="Normal 2 2 2 2 3 9" xfId="1092" xr:uid="{00000000-0005-0000-0000-0000C9050000}"/>
    <cellStyle name="Normal 2 2 2 2 4" xfId="245" xr:uid="{00000000-0005-0000-0000-0000CA050000}"/>
    <cellStyle name="Normal 2 2 2 2 4 2" xfId="384" xr:uid="{00000000-0005-0000-0000-0000CB050000}"/>
    <cellStyle name="Normal 2 2 2 2 4 2 2" xfId="843" xr:uid="{00000000-0005-0000-0000-0000CC050000}"/>
    <cellStyle name="Normal 2 2 2 2 4 2 2 2" xfId="2783" xr:uid="{00000000-0005-0000-0000-0000CD050000}"/>
    <cellStyle name="Normal 2 2 2 2 4 2 2 3" xfId="3615" xr:uid="{00000000-0005-0000-0000-0000CE050000}"/>
    <cellStyle name="Normal 2 2 2 2 4 2 2 4" xfId="1950" xr:uid="{00000000-0005-0000-0000-0000CF050000}"/>
    <cellStyle name="Normal 2 2 2 2 4 2 3" xfId="1533" xr:uid="{00000000-0005-0000-0000-0000D0050000}"/>
    <cellStyle name="Normal 2 2 2 2 4 2 4" xfId="2367" xr:uid="{00000000-0005-0000-0000-0000D1050000}"/>
    <cellStyle name="Normal 2 2 2 2 4 2 5" xfId="3199" xr:uid="{00000000-0005-0000-0000-0000D2050000}"/>
    <cellStyle name="Normal 2 2 2 2 4 2 6" xfId="1216" xr:uid="{00000000-0005-0000-0000-0000D3050000}"/>
    <cellStyle name="Normal 2 2 2 2 4 3" xfId="526" xr:uid="{00000000-0005-0000-0000-0000D4050000}"/>
    <cellStyle name="Normal 2 2 2 2 4 3 2" xfId="985" xr:uid="{00000000-0005-0000-0000-0000D5050000}"/>
    <cellStyle name="Normal 2 2 2 2 4 3 2 2" xfId="2925" xr:uid="{00000000-0005-0000-0000-0000D6050000}"/>
    <cellStyle name="Normal 2 2 2 2 4 3 2 3" xfId="3757" xr:uid="{00000000-0005-0000-0000-0000D7050000}"/>
    <cellStyle name="Normal 2 2 2 2 4 3 2 4" xfId="2092" xr:uid="{00000000-0005-0000-0000-0000D8050000}"/>
    <cellStyle name="Normal 2 2 2 2 4 3 3" xfId="2509" xr:uid="{00000000-0005-0000-0000-0000D9050000}"/>
    <cellStyle name="Normal 2 2 2 2 4 3 4" xfId="3341" xr:uid="{00000000-0005-0000-0000-0000DA050000}"/>
    <cellStyle name="Normal 2 2 2 2 4 3 5" xfId="1675" xr:uid="{00000000-0005-0000-0000-0000DB050000}"/>
    <cellStyle name="Normal 2 2 2 2 4 4" xfId="706" xr:uid="{00000000-0005-0000-0000-0000DC050000}"/>
    <cellStyle name="Normal 2 2 2 2 4 4 2" xfId="2646" xr:uid="{00000000-0005-0000-0000-0000DD050000}"/>
    <cellStyle name="Normal 2 2 2 2 4 4 3" xfId="3478" xr:uid="{00000000-0005-0000-0000-0000DE050000}"/>
    <cellStyle name="Normal 2 2 2 2 4 4 4" xfId="1813" xr:uid="{00000000-0005-0000-0000-0000DF050000}"/>
    <cellStyle name="Normal 2 2 2 2 4 5" xfId="1396" xr:uid="{00000000-0005-0000-0000-0000E0050000}"/>
    <cellStyle name="Normal 2 2 2 2 4 6" xfId="2230" xr:uid="{00000000-0005-0000-0000-0000E1050000}"/>
    <cellStyle name="Normal 2 2 2 2 4 7" xfId="3062" xr:uid="{00000000-0005-0000-0000-0000E2050000}"/>
    <cellStyle name="Normal 2 2 2 2 4 8" xfId="1129" xr:uid="{00000000-0005-0000-0000-0000E3050000}"/>
    <cellStyle name="Normal 2 2 2 2 5" xfId="301" xr:uid="{00000000-0005-0000-0000-0000E4050000}"/>
    <cellStyle name="Normal 2 2 2 2 5 2" xfId="760" xr:uid="{00000000-0005-0000-0000-0000E5050000}"/>
    <cellStyle name="Normal 2 2 2 2 5 2 2" xfId="2700" xr:uid="{00000000-0005-0000-0000-0000E6050000}"/>
    <cellStyle name="Normal 2 2 2 2 5 2 3" xfId="3532" xr:uid="{00000000-0005-0000-0000-0000E7050000}"/>
    <cellStyle name="Normal 2 2 2 2 5 2 4" xfId="1867" xr:uid="{00000000-0005-0000-0000-0000E8050000}"/>
    <cellStyle name="Normal 2 2 2 2 5 3" xfId="1450" xr:uid="{00000000-0005-0000-0000-0000E9050000}"/>
    <cellStyle name="Normal 2 2 2 2 5 4" xfId="2284" xr:uid="{00000000-0005-0000-0000-0000EA050000}"/>
    <cellStyle name="Normal 2 2 2 2 5 5" xfId="3116" xr:uid="{00000000-0005-0000-0000-0000EB050000}"/>
    <cellStyle name="Normal 2 2 2 2 5 6" xfId="1209" xr:uid="{00000000-0005-0000-0000-0000EC050000}"/>
    <cellStyle name="Normal 2 2 2 2 6" xfId="455" xr:uid="{00000000-0005-0000-0000-0000ED050000}"/>
    <cellStyle name="Normal 2 2 2 2 6 2" xfId="914" xr:uid="{00000000-0005-0000-0000-0000EE050000}"/>
    <cellStyle name="Normal 2 2 2 2 6 2 2" xfId="2854" xr:uid="{00000000-0005-0000-0000-0000EF050000}"/>
    <cellStyle name="Normal 2 2 2 2 6 2 3" xfId="3686" xr:uid="{00000000-0005-0000-0000-0000F0050000}"/>
    <cellStyle name="Normal 2 2 2 2 6 2 4" xfId="2021" xr:uid="{00000000-0005-0000-0000-0000F1050000}"/>
    <cellStyle name="Normal 2 2 2 2 6 3" xfId="2438" xr:uid="{00000000-0005-0000-0000-0000F2050000}"/>
    <cellStyle name="Normal 2 2 2 2 6 4" xfId="3270" xr:uid="{00000000-0005-0000-0000-0000F3050000}"/>
    <cellStyle name="Normal 2 2 2 2 6 5" xfId="1604" xr:uid="{00000000-0005-0000-0000-0000F4050000}"/>
    <cellStyle name="Normal 2 2 2 2 7" xfId="632" xr:uid="{00000000-0005-0000-0000-0000F5050000}"/>
    <cellStyle name="Normal 2 2 2 2 7 2" xfId="2575" xr:uid="{00000000-0005-0000-0000-0000F6050000}"/>
    <cellStyle name="Normal 2 2 2 2 7 3" xfId="3407" xr:uid="{00000000-0005-0000-0000-0000F7050000}"/>
    <cellStyle name="Normal 2 2 2 2 7 4" xfId="1742" xr:uid="{00000000-0005-0000-0000-0000F8050000}"/>
    <cellStyle name="Normal 2 2 2 2 8" xfId="1313" xr:uid="{00000000-0005-0000-0000-0000F9050000}"/>
    <cellStyle name="Normal 2 2 2 2 9" xfId="2147" xr:uid="{00000000-0005-0000-0000-0000FA050000}"/>
    <cellStyle name="Normal 2 2 2 3" xfId="158" xr:uid="{00000000-0005-0000-0000-0000FB050000}"/>
    <cellStyle name="Normal 2 2 2 3 10" xfId="1065" xr:uid="{00000000-0005-0000-0000-0000FC050000}"/>
    <cellStyle name="Normal 2 2 2 3 2" xfId="200" xr:uid="{00000000-0005-0000-0000-0000FD050000}"/>
    <cellStyle name="Normal 2 2 2 3 2 2" xfId="275" xr:uid="{00000000-0005-0000-0000-0000FE050000}"/>
    <cellStyle name="Normal 2 2 2 3 2 2 2" xfId="413" xr:uid="{00000000-0005-0000-0000-0000FF050000}"/>
    <cellStyle name="Normal 2 2 2 3 2 2 2 2" xfId="872" xr:uid="{00000000-0005-0000-0000-000000060000}"/>
    <cellStyle name="Normal 2 2 2 3 2 2 2 2 2" xfId="2812" xr:uid="{00000000-0005-0000-0000-000001060000}"/>
    <cellStyle name="Normal 2 2 2 3 2 2 2 2 3" xfId="3644" xr:uid="{00000000-0005-0000-0000-000002060000}"/>
    <cellStyle name="Normal 2 2 2 3 2 2 2 2 4" xfId="1979" xr:uid="{00000000-0005-0000-0000-000003060000}"/>
    <cellStyle name="Normal 2 2 2 3 2 2 2 3" xfId="1562" xr:uid="{00000000-0005-0000-0000-000004060000}"/>
    <cellStyle name="Normal 2 2 2 3 2 2 2 4" xfId="2396" xr:uid="{00000000-0005-0000-0000-000005060000}"/>
    <cellStyle name="Normal 2 2 2 3 2 2 2 5" xfId="3228" xr:uid="{00000000-0005-0000-0000-000006060000}"/>
    <cellStyle name="Normal 2 2 2 3 2 2 2 6" xfId="1219" xr:uid="{00000000-0005-0000-0000-000007060000}"/>
    <cellStyle name="Normal 2 2 2 3 2 2 3" xfId="555" xr:uid="{00000000-0005-0000-0000-000008060000}"/>
    <cellStyle name="Normal 2 2 2 3 2 2 3 2" xfId="1014" xr:uid="{00000000-0005-0000-0000-000009060000}"/>
    <cellStyle name="Normal 2 2 2 3 2 2 3 2 2" xfId="2954" xr:uid="{00000000-0005-0000-0000-00000A060000}"/>
    <cellStyle name="Normal 2 2 2 3 2 2 3 2 3" xfId="3786" xr:uid="{00000000-0005-0000-0000-00000B060000}"/>
    <cellStyle name="Normal 2 2 2 3 2 2 3 2 4" xfId="2121" xr:uid="{00000000-0005-0000-0000-00000C060000}"/>
    <cellStyle name="Normal 2 2 2 3 2 2 3 3" xfId="2538" xr:uid="{00000000-0005-0000-0000-00000D060000}"/>
    <cellStyle name="Normal 2 2 2 3 2 2 3 4" xfId="3370" xr:uid="{00000000-0005-0000-0000-00000E060000}"/>
    <cellStyle name="Normal 2 2 2 3 2 2 3 5" xfId="1704" xr:uid="{00000000-0005-0000-0000-00000F060000}"/>
    <cellStyle name="Normal 2 2 2 3 2 2 4" xfId="735" xr:uid="{00000000-0005-0000-0000-000010060000}"/>
    <cellStyle name="Normal 2 2 2 3 2 2 4 2" xfId="2675" xr:uid="{00000000-0005-0000-0000-000011060000}"/>
    <cellStyle name="Normal 2 2 2 3 2 2 4 3" xfId="3507" xr:uid="{00000000-0005-0000-0000-000012060000}"/>
    <cellStyle name="Normal 2 2 2 3 2 2 4 4" xfId="1842" xr:uid="{00000000-0005-0000-0000-000013060000}"/>
    <cellStyle name="Normal 2 2 2 3 2 2 5" xfId="1425" xr:uid="{00000000-0005-0000-0000-000014060000}"/>
    <cellStyle name="Normal 2 2 2 3 2 2 6" xfId="2259" xr:uid="{00000000-0005-0000-0000-000015060000}"/>
    <cellStyle name="Normal 2 2 2 3 2 2 7" xfId="3091" xr:uid="{00000000-0005-0000-0000-000016060000}"/>
    <cellStyle name="Normal 2 2 2 3 2 2 8" xfId="1158" xr:uid="{00000000-0005-0000-0000-000017060000}"/>
    <cellStyle name="Normal 2 2 2 3 2 3" xfId="342" xr:uid="{00000000-0005-0000-0000-000018060000}"/>
    <cellStyle name="Normal 2 2 2 3 2 3 2" xfId="801" xr:uid="{00000000-0005-0000-0000-000019060000}"/>
    <cellStyle name="Normal 2 2 2 3 2 3 2 2" xfId="2741" xr:uid="{00000000-0005-0000-0000-00001A060000}"/>
    <cellStyle name="Normal 2 2 2 3 2 3 2 3" xfId="3573" xr:uid="{00000000-0005-0000-0000-00001B060000}"/>
    <cellStyle name="Normal 2 2 2 3 2 3 2 4" xfId="1908" xr:uid="{00000000-0005-0000-0000-00001C060000}"/>
    <cellStyle name="Normal 2 2 2 3 2 3 3" xfId="1491" xr:uid="{00000000-0005-0000-0000-00001D060000}"/>
    <cellStyle name="Normal 2 2 2 3 2 3 4" xfId="2325" xr:uid="{00000000-0005-0000-0000-00001E060000}"/>
    <cellStyle name="Normal 2 2 2 3 2 3 5" xfId="3157" xr:uid="{00000000-0005-0000-0000-00001F060000}"/>
    <cellStyle name="Normal 2 2 2 3 2 3 6" xfId="1218" xr:uid="{00000000-0005-0000-0000-000020060000}"/>
    <cellStyle name="Normal 2 2 2 3 2 4" xfId="484" xr:uid="{00000000-0005-0000-0000-000021060000}"/>
    <cellStyle name="Normal 2 2 2 3 2 4 2" xfId="943" xr:uid="{00000000-0005-0000-0000-000022060000}"/>
    <cellStyle name="Normal 2 2 2 3 2 4 2 2" xfId="2883" xr:uid="{00000000-0005-0000-0000-000023060000}"/>
    <cellStyle name="Normal 2 2 2 3 2 4 2 3" xfId="3715" xr:uid="{00000000-0005-0000-0000-000024060000}"/>
    <cellStyle name="Normal 2 2 2 3 2 4 2 4" xfId="2050" xr:uid="{00000000-0005-0000-0000-000025060000}"/>
    <cellStyle name="Normal 2 2 2 3 2 4 3" xfId="2467" xr:uid="{00000000-0005-0000-0000-000026060000}"/>
    <cellStyle name="Normal 2 2 2 3 2 4 4" xfId="3299" xr:uid="{00000000-0005-0000-0000-000027060000}"/>
    <cellStyle name="Normal 2 2 2 3 2 4 5" xfId="1633" xr:uid="{00000000-0005-0000-0000-000028060000}"/>
    <cellStyle name="Normal 2 2 2 3 2 5" xfId="663" xr:uid="{00000000-0005-0000-0000-000029060000}"/>
    <cellStyle name="Normal 2 2 2 3 2 5 2" xfId="2604" xr:uid="{00000000-0005-0000-0000-00002A060000}"/>
    <cellStyle name="Normal 2 2 2 3 2 5 3" xfId="3436" xr:uid="{00000000-0005-0000-0000-00002B060000}"/>
    <cellStyle name="Normal 2 2 2 3 2 5 4" xfId="1771" xr:uid="{00000000-0005-0000-0000-00002C060000}"/>
    <cellStyle name="Normal 2 2 2 3 2 6" xfId="1354" xr:uid="{00000000-0005-0000-0000-00002D060000}"/>
    <cellStyle name="Normal 2 2 2 3 2 7" xfId="2188" xr:uid="{00000000-0005-0000-0000-00002E060000}"/>
    <cellStyle name="Normal 2 2 2 3 2 8" xfId="3020" xr:uid="{00000000-0005-0000-0000-00002F060000}"/>
    <cellStyle name="Normal 2 2 2 3 2 9" xfId="1087" xr:uid="{00000000-0005-0000-0000-000030060000}"/>
    <cellStyle name="Normal 2 2 2 3 3" xfId="253" xr:uid="{00000000-0005-0000-0000-000031060000}"/>
    <cellStyle name="Normal 2 2 2 3 3 2" xfId="391" xr:uid="{00000000-0005-0000-0000-000032060000}"/>
    <cellStyle name="Normal 2 2 2 3 3 2 2" xfId="850" xr:uid="{00000000-0005-0000-0000-000033060000}"/>
    <cellStyle name="Normal 2 2 2 3 3 2 2 2" xfId="2790" xr:uid="{00000000-0005-0000-0000-000034060000}"/>
    <cellStyle name="Normal 2 2 2 3 3 2 2 3" xfId="3622" xr:uid="{00000000-0005-0000-0000-000035060000}"/>
    <cellStyle name="Normal 2 2 2 3 3 2 2 4" xfId="1957" xr:uid="{00000000-0005-0000-0000-000036060000}"/>
    <cellStyle name="Normal 2 2 2 3 3 2 3" xfId="1540" xr:uid="{00000000-0005-0000-0000-000037060000}"/>
    <cellStyle name="Normal 2 2 2 3 3 2 4" xfId="2374" xr:uid="{00000000-0005-0000-0000-000038060000}"/>
    <cellStyle name="Normal 2 2 2 3 3 2 5" xfId="3206" xr:uid="{00000000-0005-0000-0000-000039060000}"/>
    <cellStyle name="Normal 2 2 2 3 3 2 6" xfId="1220" xr:uid="{00000000-0005-0000-0000-00003A060000}"/>
    <cellStyle name="Normal 2 2 2 3 3 3" xfId="533" xr:uid="{00000000-0005-0000-0000-00003B060000}"/>
    <cellStyle name="Normal 2 2 2 3 3 3 2" xfId="992" xr:uid="{00000000-0005-0000-0000-00003C060000}"/>
    <cellStyle name="Normal 2 2 2 3 3 3 2 2" xfId="2932" xr:uid="{00000000-0005-0000-0000-00003D060000}"/>
    <cellStyle name="Normal 2 2 2 3 3 3 2 3" xfId="3764" xr:uid="{00000000-0005-0000-0000-00003E060000}"/>
    <cellStyle name="Normal 2 2 2 3 3 3 2 4" xfId="2099" xr:uid="{00000000-0005-0000-0000-00003F060000}"/>
    <cellStyle name="Normal 2 2 2 3 3 3 3" xfId="2516" xr:uid="{00000000-0005-0000-0000-000040060000}"/>
    <cellStyle name="Normal 2 2 2 3 3 3 4" xfId="3348" xr:uid="{00000000-0005-0000-0000-000041060000}"/>
    <cellStyle name="Normal 2 2 2 3 3 3 5" xfId="1682" xr:uid="{00000000-0005-0000-0000-000042060000}"/>
    <cellStyle name="Normal 2 2 2 3 3 4" xfId="713" xr:uid="{00000000-0005-0000-0000-000043060000}"/>
    <cellStyle name="Normal 2 2 2 3 3 4 2" xfId="2653" xr:uid="{00000000-0005-0000-0000-000044060000}"/>
    <cellStyle name="Normal 2 2 2 3 3 4 3" xfId="3485" xr:uid="{00000000-0005-0000-0000-000045060000}"/>
    <cellStyle name="Normal 2 2 2 3 3 4 4" xfId="1820" xr:uid="{00000000-0005-0000-0000-000046060000}"/>
    <cellStyle name="Normal 2 2 2 3 3 5" xfId="1403" xr:uid="{00000000-0005-0000-0000-000047060000}"/>
    <cellStyle name="Normal 2 2 2 3 3 6" xfId="2237" xr:uid="{00000000-0005-0000-0000-000048060000}"/>
    <cellStyle name="Normal 2 2 2 3 3 7" xfId="3069" xr:uid="{00000000-0005-0000-0000-000049060000}"/>
    <cellStyle name="Normal 2 2 2 3 3 8" xfId="1136" xr:uid="{00000000-0005-0000-0000-00004A060000}"/>
    <cellStyle name="Normal 2 2 2 3 4" xfId="308" xr:uid="{00000000-0005-0000-0000-00004B060000}"/>
    <cellStyle name="Normal 2 2 2 3 4 2" xfId="767" xr:uid="{00000000-0005-0000-0000-00004C060000}"/>
    <cellStyle name="Normal 2 2 2 3 4 2 2" xfId="2707" xr:uid="{00000000-0005-0000-0000-00004D060000}"/>
    <cellStyle name="Normal 2 2 2 3 4 2 3" xfId="3539" xr:uid="{00000000-0005-0000-0000-00004E060000}"/>
    <cellStyle name="Normal 2 2 2 3 4 2 4" xfId="1874" xr:uid="{00000000-0005-0000-0000-00004F060000}"/>
    <cellStyle name="Normal 2 2 2 3 4 3" xfId="1457" xr:uid="{00000000-0005-0000-0000-000050060000}"/>
    <cellStyle name="Normal 2 2 2 3 4 4" xfId="2291" xr:uid="{00000000-0005-0000-0000-000051060000}"/>
    <cellStyle name="Normal 2 2 2 3 4 5" xfId="3123" xr:uid="{00000000-0005-0000-0000-000052060000}"/>
    <cellStyle name="Normal 2 2 2 3 4 6" xfId="1217" xr:uid="{00000000-0005-0000-0000-000053060000}"/>
    <cellStyle name="Normal 2 2 2 3 5" xfId="462" xr:uid="{00000000-0005-0000-0000-000054060000}"/>
    <cellStyle name="Normal 2 2 2 3 5 2" xfId="921" xr:uid="{00000000-0005-0000-0000-000055060000}"/>
    <cellStyle name="Normal 2 2 2 3 5 2 2" xfId="2861" xr:uid="{00000000-0005-0000-0000-000056060000}"/>
    <cellStyle name="Normal 2 2 2 3 5 2 3" xfId="3693" xr:uid="{00000000-0005-0000-0000-000057060000}"/>
    <cellStyle name="Normal 2 2 2 3 5 2 4" xfId="2028" xr:uid="{00000000-0005-0000-0000-000058060000}"/>
    <cellStyle name="Normal 2 2 2 3 5 3" xfId="2445" xr:uid="{00000000-0005-0000-0000-000059060000}"/>
    <cellStyle name="Normal 2 2 2 3 5 4" xfId="3277" xr:uid="{00000000-0005-0000-0000-00005A060000}"/>
    <cellStyle name="Normal 2 2 2 3 5 5" xfId="1611" xr:uid="{00000000-0005-0000-0000-00005B060000}"/>
    <cellStyle name="Normal 2 2 2 3 6" xfId="641" xr:uid="{00000000-0005-0000-0000-00005C060000}"/>
    <cellStyle name="Normal 2 2 2 3 6 2" xfId="2582" xr:uid="{00000000-0005-0000-0000-00005D060000}"/>
    <cellStyle name="Normal 2 2 2 3 6 3" xfId="3414" xr:uid="{00000000-0005-0000-0000-00005E060000}"/>
    <cellStyle name="Normal 2 2 2 3 6 4" xfId="1749" xr:uid="{00000000-0005-0000-0000-00005F060000}"/>
    <cellStyle name="Normal 2 2 2 3 7" xfId="1320" xr:uid="{00000000-0005-0000-0000-000060060000}"/>
    <cellStyle name="Normal 2 2 2 3 8" xfId="2154" xr:uid="{00000000-0005-0000-0000-000061060000}"/>
    <cellStyle name="Normal 2 2 2 3 9" xfId="2986" xr:uid="{00000000-0005-0000-0000-000062060000}"/>
    <cellStyle name="Normal 2 2 2 4" xfId="170" xr:uid="{00000000-0005-0000-0000-000063060000}"/>
    <cellStyle name="Normal 2 2 2 4 10" xfId="1076" xr:uid="{00000000-0005-0000-0000-000064060000}"/>
    <cellStyle name="Normal 2 2 2 4 2" xfId="212" xr:uid="{00000000-0005-0000-0000-000065060000}"/>
    <cellStyle name="Normal 2 2 2 4 2 2" xfId="285" xr:uid="{00000000-0005-0000-0000-000066060000}"/>
    <cellStyle name="Normal 2 2 2 4 2 2 2" xfId="423" xr:uid="{00000000-0005-0000-0000-000067060000}"/>
    <cellStyle name="Normal 2 2 2 4 2 2 2 2" xfId="882" xr:uid="{00000000-0005-0000-0000-000068060000}"/>
    <cellStyle name="Normal 2 2 2 4 2 2 2 2 2" xfId="2822" xr:uid="{00000000-0005-0000-0000-000069060000}"/>
    <cellStyle name="Normal 2 2 2 4 2 2 2 2 3" xfId="3654" xr:uid="{00000000-0005-0000-0000-00006A060000}"/>
    <cellStyle name="Normal 2 2 2 4 2 2 2 2 4" xfId="1989" xr:uid="{00000000-0005-0000-0000-00006B060000}"/>
    <cellStyle name="Normal 2 2 2 4 2 2 2 3" xfId="1572" xr:uid="{00000000-0005-0000-0000-00006C060000}"/>
    <cellStyle name="Normal 2 2 2 4 2 2 2 4" xfId="2406" xr:uid="{00000000-0005-0000-0000-00006D060000}"/>
    <cellStyle name="Normal 2 2 2 4 2 2 2 5" xfId="3238" xr:uid="{00000000-0005-0000-0000-00006E060000}"/>
    <cellStyle name="Normal 2 2 2 4 2 2 2 6" xfId="1223" xr:uid="{00000000-0005-0000-0000-00006F060000}"/>
    <cellStyle name="Normal 2 2 2 4 2 2 3" xfId="565" xr:uid="{00000000-0005-0000-0000-000070060000}"/>
    <cellStyle name="Normal 2 2 2 4 2 2 3 2" xfId="1024" xr:uid="{00000000-0005-0000-0000-000071060000}"/>
    <cellStyle name="Normal 2 2 2 4 2 2 3 2 2" xfId="2964" xr:uid="{00000000-0005-0000-0000-000072060000}"/>
    <cellStyle name="Normal 2 2 2 4 2 2 3 2 3" xfId="3796" xr:uid="{00000000-0005-0000-0000-000073060000}"/>
    <cellStyle name="Normal 2 2 2 4 2 2 3 2 4" xfId="2131" xr:uid="{00000000-0005-0000-0000-000074060000}"/>
    <cellStyle name="Normal 2 2 2 4 2 2 3 3" xfId="2548" xr:uid="{00000000-0005-0000-0000-000075060000}"/>
    <cellStyle name="Normal 2 2 2 4 2 2 3 4" xfId="3380" xr:uid="{00000000-0005-0000-0000-000076060000}"/>
    <cellStyle name="Normal 2 2 2 4 2 2 3 5" xfId="1714" xr:uid="{00000000-0005-0000-0000-000077060000}"/>
    <cellStyle name="Normal 2 2 2 4 2 2 4" xfId="745" xr:uid="{00000000-0005-0000-0000-000078060000}"/>
    <cellStyle name="Normal 2 2 2 4 2 2 4 2" xfId="2685" xr:uid="{00000000-0005-0000-0000-000079060000}"/>
    <cellStyle name="Normal 2 2 2 4 2 2 4 3" xfId="3517" xr:uid="{00000000-0005-0000-0000-00007A060000}"/>
    <cellStyle name="Normal 2 2 2 4 2 2 4 4" xfId="1852" xr:uid="{00000000-0005-0000-0000-00007B060000}"/>
    <cellStyle name="Normal 2 2 2 4 2 2 5" xfId="1435" xr:uid="{00000000-0005-0000-0000-00007C060000}"/>
    <cellStyle name="Normal 2 2 2 4 2 2 6" xfId="2269" xr:uid="{00000000-0005-0000-0000-00007D060000}"/>
    <cellStyle name="Normal 2 2 2 4 2 2 7" xfId="3101" xr:uid="{00000000-0005-0000-0000-00007E060000}"/>
    <cellStyle name="Normal 2 2 2 4 2 2 8" xfId="1168" xr:uid="{00000000-0005-0000-0000-00007F060000}"/>
    <cellStyle name="Normal 2 2 2 4 2 3" xfId="352" xr:uid="{00000000-0005-0000-0000-000080060000}"/>
    <cellStyle name="Normal 2 2 2 4 2 3 2" xfId="811" xr:uid="{00000000-0005-0000-0000-000081060000}"/>
    <cellStyle name="Normal 2 2 2 4 2 3 2 2" xfId="2751" xr:uid="{00000000-0005-0000-0000-000082060000}"/>
    <cellStyle name="Normal 2 2 2 4 2 3 2 3" xfId="3583" xr:uid="{00000000-0005-0000-0000-000083060000}"/>
    <cellStyle name="Normal 2 2 2 4 2 3 2 4" xfId="1918" xr:uid="{00000000-0005-0000-0000-000084060000}"/>
    <cellStyle name="Normal 2 2 2 4 2 3 3" xfId="1501" xr:uid="{00000000-0005-0000-0000-000085060000}"/>
    <cellStyle name="Normal 2 2 2 4 2 3 4" xfId="2335" xr:uid="{00000000-0005-0000-0000-000086060000}"/>
    <cellStyle name="Normal 2 2 2 4 2 3 5" xfId="3167" xr:uid="{00000000-0005-0000-0000-000087060000}"/>
    <cellStyle name="Normal 2 2 2 4 2 3 6" xfId="1222" xr:uid="{00000000-0005-0000-0000-000088060000}"/>
    <cellStyle name="Normal 2 2 2 4 2 4" xfId="494" xr:uid="{00000000-0005-0000-0000-000089060000}"/>
    <cellStyle name="Normal 2 2 2 4 2 4 2" xfId="953" xr:uid="{00000000-0005-0000-0000-00008A060000}"/>
    <cellStyle name="Normal 2 2 2 4 2 4 2 2" xfId="2893" xr:uid="{00000000-0005-0000-0000-00008B060000}"/>
    <cellStyle name="Normal 2 2 2 4 2 4 2 3" xfId="3725" xr:uid="{00000000-0005-0000-0000-00008C060000}"/>
    <cellStyle name="Normal 2 2 2 4 2 4 2 4" xfId="2060" xr:uid="{00000000-0005-0000-0000-00008D060000}"/>
    <cellStyle name="Normal 2 2 2 4 2 4 3" xfId="2477" xr:uid="{00000000-0005-0000-0000-00008E060000}"/>
    <cellStyle name="Normal 2 2 2 4 2 4 4" xfId="3309" xr:uid="{00000000-0005-0000-0000-00008F060000}"/>
    <cellStyle name="Normal 2 2 2 4 2 4 5" xfId="1643" xr:uid="{00000000-0005-0000-0000-000090060000}"/>
    <cellStyle name="Normal 2 2 2 4 2 5" xfId="673" xr:uid="{00000000-0005-0000-0000-000091060000}"/>
    <cellStyle name="Normal 2 2 2 4 2 5 2" xfId="2614" xr:uid="{00000000-0005-0000-0000-000092060000}"/>
    <cellStyle name="Normal 2 2 2 4 2 5 3" xfId="3446" xr:uid="{00000000-0005-0000-0000-000093060000}"/>
    <cellStyle name="Normal 2 2 2 4 2 5 4" xfId="1781" xr:uid="{00000000-0005-0000-0000-000094060000}"/>
    <cellStyle name="Normal 2 2 2 4 2 6" xfId="1364" xr:uid="{00000000-0005-0000-0000-000095060000}"/>
    <cellStyle name="Normal 2 2 2 4 2 7" xfId="2198" xr:uid="{00000000-0005-0000-0000-000096060000}"/>
    <cellStyle name="Normal 2 2 2 4 2 8" xfId="3030" xr:uid="{00000000-0005-0000-0000-000097060000}"/>
    <cellStyle name="Normal 2 2 2 4 2 9" xfId="1097" xr:uid="{00000000-0005-0000-0000-000098060000}"/>
    <cellStyle name="Normal 2 2 2 4 3" xfId="264" xr:uid="{00000000-0005-0000-0000-000099060000}"/>
    <cellStyle name="Normal 2 2 2 4 3 2" xfId="402" xr:uid="{00000000-0005-0000-0000-00009A060000}"/>
    <cellStyle name="Normal 2 2 2 4 3 2 2" xfId="861" xr:uid="{00000000-0005-0000-0000-00009B060000}"/>
    <cellStyle name="Normal 2 2 2 4 3 2 2 2" xfId="2801" xr:uid="{00000000-0005-0000-0000-00009C060000}"/>
    <cellStyle name="Normal 2 2 2 4 3 2 2 3" xfId="3633" xr:uid="{00000000-0005-0000-0000-00009D060000}"/>
    <cellStyle name="Normal 2 2 2 4 3 2 2 4" xfId="1968" xr:uid="{00000000-0005-0000-0000-00009E060000}"/>
    <cellStyle name="Normal 2 2 2 4 3 2 3" xfId="1551" xr:uid="{00000000-0005-0000-0000-00009F060000}"/>
    <cellStyle name="Normal 2 2 2 4 3 2 4" xfId="2385" xr:uid="{00000000-0005-0000-0000-0000A0060000}"/>
    <cellStyle name="Normal 2 2 2 4 3 2 5" xfId="3217" xr:uid="{00000000-0005-0000-0000-0000A1060000}"/>
    <cellStyle name="Normal 2 2 2 4 3 2 6" xfId="1224" xr:uid="{00000000-0005-0000-0000-0000A2060000}"/>
    <cellStyle name="Normal 2 2 2 4 3 3" xfId="544" xr:uid="{00000000-0005-0000-0000-0000A3060000}"/>
    <cellStyle name="Normal 2 2 2 4 3 3 2" xfId="1003" xr:uid="{00000000-0005-0000-0000-0000A4060000}"/>
    <cellStyle name="Normal 2 2 2 4 3 3 2 2" xfId="2943" xr:uid="{00000000-0005-0000-0000-0000A5060000}"/>
    <cellStyle name="Normal 2 2 2 4 3 3 2 3" xfId="3775" xr:uid="{00000000-0005-0000-0000-0000A6060000}"/>
    <cellStyle name="Normal 2 2 2 4 3 3 2 4" xfId="2110" xr:uid="{00000000-0005-0000-0000-0000A7060000}"/>
    <cellStyle name="Normal 2 2 2 4 3 3 3" xfId="2527" xr:uid="{00000000-0005-0000-0000-0000A8060000}"/>
    <cellStyle name="Normal 2 2 2 4 3 3 4" xfId="3359" xr:uid="{00000000-0005-0000-0000-0000A9060000}"/>
    <cellStyle name="Normal 2 2 2 4 3 3 5" xfId="1693" xr:uid="{00000000-0005-0000-0000-0000AA060000}"/>
    <cellStyle name="Normal 2 2 2 4 3 4" xfId="724" xr:uid="{00000000-0005-0000-0000-0000AB060000}"/>
    <cellStyle name="Normal 2 2 2 4 3 4 2" xfId="2664" xr:uid="{00000000-0005-0000-0000-0000AC060000}"/>
    <cellStyle name="Normal 2 2 2 4 3 4 3" xfId="3496" xr:uid="{00000000-0005-0000-0000-0000AD060000}"/>
    <cellStyle name="Normal 2 2 2 4 3 4 4" xfId="1831" xr:uid="{00000000-0005-0000-0000-0000AE060000}"/>
    <cellStyle name="Normal 2 2 2 4 3 5" xfId="1414" xr:uid="{00000000-0005-0000-0000-0000AF060000}"/>
    <cellStyle name="Normal 2 2 2 4 3 6" xfId="2248" xr:uid="{00000000-0005-0000-0000-0000B0060000}"/>
    <cellStyle name="Normal 2 2 2 4 3 7" xfId="3080" xr:uid="{00000000-0005-0000-0000-0000B1060000}"/>
    <cellStyle name="Normal 2 2 2 4 3 8" xfId="1147" xr:uid="{00000000-0005-0000-0000-0000B2060000}"/>
    <cellStyle name="Normal 2 2 2 4 4" xfId="319" xr:uid="{00000000-0005-0000-0000-0000B3060000}"/>
    <cellStyle name="Normal 2 2 2 4 4 2" xfId="778" xr:uid="{00000000-0005-0000-0000-0000B4060000}"/>
    <cellStyle name="Normal 2 2 2 4 4 2 2" xfId="2718" xr:uid="{00000000-0005-0000-0000-0000B5060000}"/>
    <cellStyle name="Normal 2 2 2 4 4 2 3" xfId="3550" xr:uid="{00000000-0005-0000-0000-0000B6060000}"/>
    <cellStyle name="Normal 2 2 2 4 4 2 4" xfId="1885" xr:uid="{00000000-0005-0000-0000-0000B7060000}"/>
    <cellStyle name="Normal 2 2 2 4 4 3" xfId="1468" xr:uid="{00000000-0005-0000-0000-0000B8060000}"/>
    <cellStyle name="Normal 2 2 2 4 4 4" xfId="2302" xr:uid="{00000000-0005-0000-0000-0000B9060000}"/>
    <cellStyle name="Normal 2 2 2 4 4 5" xfId="3134" xr:uid="{00000000-0005-0000-0000-0000BA060000}"/>
    <cellStyle name="Normal 2 2 2 4 4 6" xfId="1221" xr:uid="{00000000-0005-0000-0000-0000BB060000}"/>
    <cellStyle name="Normal 2 2 2 4 5" xfId="473" xr:uid="{00000000-0005-0000-0000-0000BC060000}"/>
    <cellStyle name="Normal 2 2 2 4 5 2" xfId="932" xr:uid="{00000000-0005-0000-0000-0000BD060000}"/>
    <cellStyle name="Normal 2 2 2 4 5 2 2" xfId="2872" xr:uid="{00000000-0005-0000-0000-0000BE060000}"/>
    <cellStyle name="Normal 2 2 2 4 5 2 3" xfId="3704" xr:uid="{00000000-0005-0000-0000-0000BF060000}"/>
    <cellStyle name="Normal 2 2 2 4 5 2 4" xfId="2039" xr:uid="{00000000-0005-0000-0000-0000C0060000}"/>
    <cellStyle name="Normal 2 2 2 4 5 3" xfId="2456" xr:uid="{00000000-0005-0000-0000-0000C1060000}"/>
    <cellStyle name="Normal 2 2 2 4 5 4" xfId="3288" xr:uid="{00000000-0005-0000-0000-0000C2060000}"/>
    <cellStyle name="Normal 2 2 2 4 5 5" xfId="1622" xr:uid="{00000000-0005-0000-0000-0000C3060000}"/>
    <cellStyle name="Normal 2 2 2 4 6" xfId="652" xr:uid="{00000000-0005-0000-0000-0000C4060000}"/>
    <cellStyle name="Normal 2 2 2 4 6 2" xfId="2593" xr:uid="{00000000-0005-0000-0000-0000C5060000}"/>
    <cellStyle name="Normal 2 2 2 4 6 3" xfId="3425" xr:uid="{00000000-0005-0000-0000-0000C6060000}"/>
    <cellStyle name="Normal 2 2 2 4 6 4" xfId="1760" xr:uid="{00000000-0005-0000-0000-0000C7060000}"/>
    <cellStyle name="Normal 2 2 2 4 7" xfId="1331" xr:uid="{00000000-0005-0000-0000-0000C8060000}"/>
    <cellStyle name="Normal 2 2 2 4 8" xfId="2165" xr:uid="{00000000-0005-0000-0000-0000C9060000}"/>
    <cellStyle name="Normal 2 2 2 4 9" xfId="2997" xr:uid="{00000000-0005-0000-0000-0000CA060000}"/>
    <cellStyle name="Normal 2 2 2 5" xfId="192" xr:uid="{00000000-0005-0000-0000-0000CB060000}"/>
    <cellStyle name="Normal 2 2 2 6" xfId="240" xr:uid="{00000000-0005-0000-0000-0000CC060000}"/>
    <cellStyle name="Normal 2 2 2 6 2" xfId="379" xr:uid="{00000000-0005-0000-0000-0000CD060000}"/>
    <cellStyle name="Normal 2 2 2 6 2 2" xfId="521" xr:uid="{00000000-0005-0000-0000-0000CE060000}"/>
    <cellStyle name="Normal 2 2 2 6 2 2 2" xfId="980" xr:uid="{00000000-0005-0000-0000-0000CF060000}"/>
    <cellStyle name="Normal 2 2 2 6 2 2 2 2" xfId="2920" xr:uid="{00000000-0005-0000-0000-0000D0060000}"/>
    <cellStyle name="Normal 2 2 2 6 2 2 2 3" xfId="3752" xr:uid="{00000000-0005-0000-0000-0000D1060000}"/>
    <cellStyle name="Normal 2 2 2 6 2 2 2 4" xfId="2087" xr:uid="{00000000-0005-0000-0000-0000D2060000}"/>
    <cellStyle name="Normal 2 2 2 6 2 2 3" xfId="1670" xr:uid="{00000000-0005-0000-0000-0000D3060000}"/>
    <cellStyle name="Normal 2 2 2 6 2 2 4" xfId="2504" xr:uid="{00000000-0005-0000-0000-0000D4060000}"/>
    <cellStyle name="Normal 2 2 2 6 2 2 5" xfId="3336" xr:uid="{00000000-0005-0000-0000-0000D5060000}"/>
    <cellStyle name="Normal 2 2 2 6 2 2 6" xfId="1226" xr:uid="{00000000-0005-0000-0000-0000D6060000}"/>
    <cellStyle name="Normal 2 2 2 6 2 3" xfId="838" xr:uid="{00000000-0005-0000-0000-0000D7060000}"/>
    <cellStyle name="Normal 2 2 2 6 2 3 2" xfId="2778" xr:uid="{00000000-0005-0000-0000-0000D8060000}"/>
    <cellStyle name="Normal 2 2 2 6 2 3 3" xfId="3610" xr:uid="{00000000-0005-0000-0000-0000D9060000}"/>
    <cellStyle name="Normal 2 2 2 6 2 3 4" xfId="1945" xr:uid="{00000000-0005-0000-0000-0000DA060000}"/>
    <cellStyle name="Normal 2 2 2 6 2 4" xfId="1528" xr:uid="{00000000-0005-0000-0000-0000DB060000}"/>
    <cellStyle name="Normal 2 2 2 6 2 5" xfId="2362" xr:uid="{00000000-0005-0000-0000-0000DC060000}"/>
    <cellStyle name="Normal 2 2 2 6 2 6" xfId="3194" xr:uid="{00000000-0005-0000-0000-0000DD060000}"/>
    <cellStyle name="Normal 2 2 2 6 2 7" xfId="1124" xr:uid="{00000000-0005-0000-0000-0000DE060000}"/>
    <cellStyle name="Normal 2 2 2 6 3" xfId="450" xr:uid="{00000000-0005-0000-0000-0000DF060000}"/>
    <cellStyle name="Normal 2 2 2 6 3 2" xfId="909" xr:uid="{00000000-0005-0000-0000-0000E0060000}"/>
    <cellStyle name="Normal 2 2 2 6 3 2 2" xfId="2849" xr:uid="{00000000-0005-0000-0000-0000E1060000}"/>
    <cellStyle name="Normal 2 2 2 6 3 2 3" xfId="3681" xr:uid="{00000000-0005-0000-0000-0000E2060000}"/>
    <cellStyle name="Normal 2 2 2 6 3 2 4" xfId="2016" xr:uid="{00000000-0005-0000-0000-0000E3060000}"/>
    <cellStyle name="Normal 2 2 2 6 3 3" xfId="1599" xr:uid="{00000000-0005-0000-0000-0000E4060000}"/>
    <cellStyle name="Normal 2 2 2 6 3 4" xfId="2433" xr:uid="{00000000-0005-0000-0000-0000E5060000}"/>
    <cellStyle name="Normal 2 2 2 6 3 5" xfId="3265" xr:uid="{00000000-0005-0000-0000-0000E6060000}"/>
    <cellStyle name="Normal 2 2 2 6 3 6" xfId="1225" xr:uid="{00000000-0005-0000-0000-0000E7060000}"/>
    <cellStyle name="Normal 2 2 2 6 4" xfId="701" xr:uid="{00000000-0005-0000-0000-0000E8060000}"/>
    <cellStyle name="Normal 2 2 2 6 4 2" xfId="2641" xr:uid="{00000000-0005-0000-0000-0000E9060000}"/>
    <cellStyle name="Normal 2 2 2 6 4 3" xfId="3473" xr:uid="{00000000-0005-0000-0000-0000EA060000}"/>
    <cellStyle name="Normal 2 2 2 6 4 4" xfId="1808" xr:uid="{00000000-0005-0000-0000-0000EB060000}"/>
    <cellStyle name="Normal 2 2 2 6 5" xfId="1391" xr:uid="{00000000-0005-0000-0000-0000EC060000}"/>
    <cellStyle name="Normal 2 2 2 6 6" xfId="2225" xr:uid="{00000000-0005-0000-0000-0000ED060000}"/>
    <cellStyle name="Normal 2 2 2 6 7" xfId="3057" xr:uid="{00000000-0005-0000-0000-0000EE060000}"/>
    <cellStyle name="Normal 2 2 2 6 8" xfId="1053" xr:uid="{00000000-0005-0000-0000-0000EF060000}"/>
    <cellStyle name="Normal 2 2 2 7" xfId="223" xr:uid="{00000000-0005-0000-0000-0000F0060000}"/>
    <cellStyle name="Normal 2 2 2 7 2" xfId="362" xr:uid="{00000000-0005-0000-0000-0000F1060000}"/>
    <cellStyle name="Normal 2 2 2 7 2 2" xfId="821" xr:uid="{00000000-0005-0000-0000-0000F2060000}"/>
    <cellStyle name="Normal 2 2 2 7 2 2 2" xfId="2761" xr:uid="{00000000-0005-0000-0000-0000F3060000}"/>
    <cellStyle name="Normal 2 2 2 7 2 2 3" xfId="3593" xr:uid="{00000000-0005-0000-0000-0000F4060000}"/>
    <cellStyle name="Normal 2 2 2 7 2 2 4" xfId="1928" xr:uid="{00000000-0005-0000-0000-0000F5060000}"/>
    <cellStyle name="Normal 2 2 2 7 2 3" xfId="1511" xr:uid="{00000000-0005-0000-0000-0000F6060000}"/>
    <cellStyle name="Normal 2 2 2 7 2 4" xfId="2345" xr:uid="{00000000-0005-0000-0000-0000F7060000}"/>
    <cellStyle name="Normal 2 2 2 7 2 5" xfId="3177" xr:uid="{00000000-0005-0000-0000-0000F8060000}"/>
    <cellStyle name="Normal 2 2 2 7 2 6" xfId="1227" xr:uid="{00000000-0005-0000-0000-0000F9060000}"/>
    <cellStyle name="Normal 2 2 2 7 3" xfId="504" xr:uid="{00000000-0005-0000-0000-0000FA060000}"/>
    <cellStyle name="Normal 2 2 2 7 3 2" xfId="963" xr:uid="{00000000-0005-0000-0000-0000FB060000}"/>
    <cellStyle name="Normal 2 2 2 7 3 2 2" xfId="2903" xr:uid="{00000000-0005-0000-0000-0000FC060000}"/>
    <cellStyle name="Normal 2 2 2 7 3 2 3" xfId="3735" xr:uid="{00000000-0005-0000-0000-0000FD060000}"/>
    <cellStyle name="Normal 2 2 2 7 3 2 4" xfId="2070" xr:uid="{00000000-0005-0000-0000-0000FE060000}"/>
    <cellStyle name="Normal 2 2 2 7 3 3" xfId="2487" xr:uid="{00000000-0005-0000-0000-0000FF060000}"/>
    <cellStyle name="Normal 2 2 2 7 3 4" xfId="3319" xr:uid="{00000000-0005-0000-0000-000000070000}"/>
    <cellStyle name="Normal 2 2 2 7 3 5" xfId="1653" xr:uid="{00000000-0005-0000-0000-000001070000}"/>
    <cellStyle name="Normal 2 2 2 7 4" xfId="684" xr:uid="{00000000-0005-0000-0000-000002070000}"/>
    <cellStyle name="Normal 2 2 2 7 4 2" xfId="2624" xr:uid="{00000000-0005-0000-0000-000003070000}"/>
    <cellStyle name="Normal 2 2 2 7 4 3" xfId="3456" xr:uid="{00000000-0005-0000-0000-000004070000}"/>
    <cellStyle name="Normal 2 2 2 7 4 4" xfId="1791" xr:uid="{00000000-0005-0000-0000-000005070000}"/>
    <cellStyle name="Normal 2 2 2 7 5" xfId="1374" xr:uid="{00000000-0005-0000-0000-000006070000}"/>
    <cellStyle name="Normal 2 2 2 7 6" xfId="2208" xr:uid="{00000000-0005-0000-0000-000007070000}"/>
    <cellStyle name="Normal 2 2 2 7 7" xfId="3040" xr:uid="{00000000-0005-0000-0000-000008070000}"/>
    <cellStyle name="Normal 2 2 2 7 8" xfId="1107" xr:uid="{00000000-0005-0000-0000-000009070000}"/>
    <cellStyle name="Normal 2 2 2 8" xfId="296" xr:uid="{00000000-0005-0000-0000-00000A070000}"/>
    <cellStyle name="Normal 2 2 2 8 2" xfId="755" xr:uid="{00000000-0005-0000-0000-00000B070000}"/>
    <cellStyle name="Normal 2 2 2 8 2 2" xfId="2695" xr:uid="{00000000-0005-0000-0000-00000C070000}"/>
    <cellStyle name="Normal 2 2 2 8 2 3" xfId="3527" xr:uid="{00000000-0005-0000-0000-00000D070000}"/>
    <cellStyle name="Normal 2 2 2 8 2 4" xfId="1862" xr:uid="{00000000-0005-0000-0000-00000E070000}"/>
    <cellStyle name="Normal 2 2 2 8 3" xfId="1445" xr:uid="{00000000-0005-0000-0000-00000F070000}"/>
    <cellStyle name="Normal 2 2 2 8 4" xfId="2279" xr:uid="{00000000-0005-0000-0000-000010070000}"/>
    <cellStyle name="Normal 2 2 2 8 5" xfId="3111" xr:uid="{00000000-0005-0000-0000-000011070000}"/>
    <cellStyle name="Normal 2 2 2 8 6" xfId="1208" xr:uid="{00000000-0005-0000-0000-000012070000}"/>
    <cellStyle name="Normal 2 2 2 9" xfId="433" xr:uid="{00000000-0005-0000-0000-000013070000}"/>
    <cellStyle name="Normal 2 2 2 9 2" xfId="892" xr:uid="{00000000-0005-0000-0000-000014070000}"/>
    <cellStyle name="Normal 2 2 2 9 2 2" xfId="2832" xr:uid="{00000000-0005-0000-0000-000015070000}"/>
    <cellStyle name="Normal 2 2 2 9 2 3" xfId="3664" xr:uid="{00000000-0005-0000-0000-000016070000}"/>
    <cellStyle name="Normal 2 2 2 9 2 4" xfId="1999" xr:uid="{00000000-0005-0000-0000-000017070000}"/>
    <cellStyle name="Normal 2 2 2 9 3" xfId="2416" xr:uid="{00000000-0005-0000-0000-000018070000}"/>
    <cellStyle name="Normal 2 2 2 9 4" xfId="3248" xr:uid="{00000000-0005-0000-0000-000019070000}"/>
    <cellStyle name="Normal 2 2 2 9 5" xfId="1582" xr:uid="{00000000-0005-0000-0000-00001A070000}"/>
    <cellStyle name="Normal 2 3" xfId="99" xr:uid="{00000000-0005-0000-0000-00001B070000}"/>
    <cellStyle name="Normal 2 3 2" xfId="191" xr:uid="{00000000-0005-0000-0000-00001C070000}"/>
    <cellStyle name="Normal 2 4" xfId="613" xr:uid="{00000000-0005-0000-0000-00001D070000}"/>
    <cellStyle name="Normal 2 5" xfId="581" xr:uid="{00000000-0005-0000-0000-00001E070000}"/>
    <cellStyle name="Normal 3" xfId="16" xr:uid="{00000000-0005-0000-0000-00001F070000}"/>
    <cellStyle name="Normal 3 2" xfId="193" xr:uid="{00000000-0005-0000-0000-000020070000}"/>
    <cellStyle name="Normal 3 3" xfId="615" xr:uid="{00000000-0005-0000-0000-000021070000}"/>
    <cellStyle name="Normal 3 4" xfId="582" xr:uid="{00000000-0005-0000-0000-000022070000}"/>
    <cellStyle name="Normal 4" xfId="30" xr:uid="{00000000-0005-0000-0000-000023070000}"/>
    <cellStyle name="Normal 4 10" xfId="620" xr:uid="{00000000-0005-0000-0000-000024070000}"/>
    <cellStyle name="Normal 4 10 2" xfId="2566" xr:uid="{00000000-0005-0000-0000-000025070000}"/>
    <cellStyle name="Normal 4 10 3" xfId="3398" xr:uid="{00000000-0005-0000-0000-000026070000}"/>
    <cellStyle name="Normal 4 10 4" xfId="1733" xr:uid="{00000000-0005-0000-0000-000027070000}"/>
    <cellStyle name="Normal 4 11" xfId="583" xr:uid="{00000000-0005-0000-0000-000028070000}"/>
    <cellStyle name="Normal 4 12" xfId="1304" xr:uid="{00000000-0005-0000-0000-000029070000}"/>
    <cellStyle name="Normal 4 13" xfId="2138" xr:uid="{00000000-0005-0000-0000-00002A070000}"/>
    <cellStyle name="Normal 4 14" xfId="2970" xr:uid="{00000000-0005-0000-0000-00002B070000}"/>
    <cellStyle name="Normal 4 2" xfId="32" xr:uid="{00000000-0005-0000-0000-00002C070000}"/>
    <cellStyle name="Normal 4 2 10" xfId="621" xr:uid="{00000000-0005-0000-0000-00002D070000}"/>
    <cellStyle name="Normal 4 2 10 2" xfId="2567" xr:uid="{00000000-0005-0000-0000-00002E070000}"/>
    <cellStyle name="Normal 4 2 10 3" xfId="3399" xr:uid="{00000000-0005-0000-0000-00002F070000}"/>
    <cellStyle name="Normal 4 2 10 4" xfId="1734" xr:uid="{00000000-0005-0000-0000-000030070000}"/>
    <cellStyle name="Normal 4 2 11" xfId="584" xr:uid="{00000000-0005-0000-0000-000031070000}"/>
    <cellStyle name="Normal 4 2 12" xfId="1305" xr:uid="{00000000-0005-0000-0000-000032070000}"/>
    <cellStyle name="Normal 4 2 13" xfId="2139" xr:uid="{00000000-0005-0000-0000-000033070000}"/>
    <cellStyle name="Normal 4 2 14" xfId="2971" xr:uid="{00000000-0005-0000-0000-000034070000}"/>
    <cellStyle name="Normal 4 2 15" xfId="1033" xr:uid="{00000000-0005-0000-0000-000035070000}"/>
    <cellStyle name="Normal 4 2 2" xfId="47" xr:uid="{00000000-0005-0000-0000-000036070000}"/>
    <cellStyle name="Normal 4 2 2 10" xfId="2976" xr:uid="{00000000-0005-0000-0000-000037070000}"/>
    <cellStyle name="Normal 4 2 2 11" xfId="1055" xr:uid="{00000000-0005-0000-0000-000038070000}"/>
    <cellStyle name="Normal 4 2 2 2" xfId="161" xr:uid="{00000000-0005-0000-0000-000039070000}"/>
    <cellStyle name="Normal 4 2 2 2 10" xfId="1067" xr:uid="{00000000-0005-0000-0000-00003A070000}"/>
    <cellStyle name="Normal 4 2 2 2 2" xfId="214" xr:uid="{00000000-0005-0000-0000-00003B070000}"/>
    <cellStyle name="Normal 4 2 2 2 2 2" xfId="287" xr:uid="{00000000-0005-0000-0000-00003C070000}"/>
    <cellStyle name="Normal 4 2 2 2 2 2 2" xfId="425" xr:uid="{00000000-0005-0000-0000-00003D070000}"/>
    <cellStyle name="Normal 4 2 2 2 2 2 2 2" xfId="884" xr:uid="{00000000-0005-0000-0000-00003E070000}"/>
    <cellStyle name="Normal 4 2 2 2 2 2 2 2 2" xfId="2824" xr:uid="{00000000-0005-0000-0000-00003F070000}"/>
    <cellStyle name="Normal 4 2 2 2 2 2 2 2 3" xfId="3656" xr:uid="{00000000-0005-0000-0000-000040070000}"/>
    <cellStyle name="Normal 4 2 2 2 2 2 2 2 4" xfId="1991" xr:uid="{00000000-0005-0000-0000-000041070000}"/>
    <cellStyle name="Normal 4 2 2 2 2 2 2 3" xfId="1574" xr:uid="{00000000-0005-0000-0000-000042070000}"/>
    <cellStyle name="Normal 4 2 2 2 2 2 2 4" xfId="2408" xr:uid="{00000000-0005-0000-0000-000043070000}"/>
    <cellStyle name="Normal 4 2 2 2 2 2 2 5" xfId="3240" xr:uid="{00000000-0005-0000-0000-000044070000}"/>
    <cellStyle name="Normal 4 2 2 2 2 2 2 6" xfId="1232" xr:uid="{00000000-0005-0000-0000-000045070000}"/>
    <cellStyle name="Normal 4 2 2 2 2 2 3" xfId="567" xr:uid="{00000000-0005-0000-0000-000046070000}"/>
    <cellStyle name="Normal 4 2 2 2 2 2 3 2" xfId="1026" xr:uid="{00000000-0005-0000-0000-000047070000}"/>
    <cellStyle name="Normal 4 2 2 2 2 2 3 2 2" xfId="2966" xr:uid="{00000000-0005-0000-0000-000048070000}"/>
    <cellStyle name="Normal 4 2 2 2 2 2 3 2 3" xfId="3798" xr:uid="{00000000-0005-0000-0000-000049070000}"/>
    <cellStyle name="Normal 4 2 2 2 2 2 3 2 4" xfId="2133" xr:uid="{00000000-0005-0000-0000-00004A070000}"/>
    <cellStyle name="Normal 4 2 2 2 2 2 3 3" xfId="2550" xr:uid="{00000000-0005-0000-0000-00004B070000}"/>
    <cellStyle name="Normal 4 2 2 2 2 2 3 4" xfId="3382" xr:uid="{00000000-0005-0000-0000-00004C070000}"/>
    <cellStyle name="Normal 4 2 2 2 2 2 3 5" xfId="1716" xr:uid="{00000000-0005-0000-0000-00004D070000}"/>
    <cellStyle name="Normal 4 2 2 2 2 2 4" xfId="747" xr:uid="{00000000-0005-0000-0000-00004E070000}"/>
    <cellStyle name="Normal 4 2 2 2 2 2 4 2" xfId="2687" xr:uid="{00000000-0005-0000-0000-00004F070000}"/>
    <cellStyle name="Normal 4 2 2 2 2 2 4 3" xfId="3519" xr:uid="{00000000-0005-0000-0000-000050070000}"/>
    <cellStyle name="Normal 4 2 2 2 2 2 4 4" xfId="1854" xr:uid="{00000000-0005-0000-0000-000051070000}"/>
    <cellStyle name="Normal 4 2 2 2 2 2 5" xfId="1437" xr:uid="{00000000-0005-0000-0000-000052070000}"/>
    <cellStyle name="Normal 4 2 2 2 2 2 6" xfId="2271" xr:uid="{00000000-0005-0000-0000-000053070000}"/>
    <cellStyle name="Normal 4 2 2 2 2 2 7" xfId="3103" xr:uid="{00000000-0005-0000-0000-000054070000}"/>
    <cellStyle name="Normal 4 2 2 2 2 2 8" xfId="1170" xr:uid="{00000000-0005-0000-0000-000055070000}"/>
    <cellStyle name="Normal 4 2 2 2 2 3" xfId="354" xr:uid="{00000000-0005-0000-0000-000056070000}"/>
    <cellStyle name="Normal 4 2 2 2 2 3 2" xfId="813" xr:uid="{00000000-0005-0000-0000-000057070000}"/>
    <cellStyle name="Normal 4 2 2 2 2 3 2 2" xfId="2753" xr:uid="{00000000-0005-0000-0000-000058070000}"/>
    <cellStyle name="Normal 4 2 2 2 2 3 2 3" xfId="3585" xr:uid="{00000000-0005-0000-0000-000059070000}"/>
    <cellStyle name="Normal 4 2 2 2 2 3 2 4" xfId="1920" xr:uid="{00000000-0005-0000-0000-00005A070000}"/>
    <cellStyle name="Normal 4 2 2 2 2 3 3" xfId="1503" xr:uid="{00000000-0005-0000-0000-00005B070000}"/>
    <cellStyle name="Normal 4 2 2 2 2 3 4" xfId="2337" xr:uid="{00000000-0005-0000-0000-00005C070000}"/>
    <cellStyle name="Normal 4 2 2 2 2 3 5" xfId="3169" xr:uid="{00000000-0005-0000-0000-00005D070000}"/>
    <cellStyle name="Normal 4 2 2 2 2 3 6" xfId="1231" xr:uid="{00000000-0005-0000-0000-00005E070000}"/>
    <cellStyle name="Normal 4 2 2 2 2 4" xfId="496" xr:uid="{00000000-0005-0000-0000-00005F070000}"/>
    <cellStyle name="Normal 4 2 2 2 2 4 2" xfId="955" xr:uid="{00000000-0005-0000-0000-000060070000}"/>
    <cellStyle name="Normal 4 2 2 2 2 4 2 2" xfId="2895" xr:uid="{00000000-0005-0000-0000-000061070000}"/>
    <cellStyle name="Normal 4 2 2 2 2 4 2 3" xfId="3727" xr:uid="{00000000-0005-0000-0000-000062070000}"/>
    <cellStyle name="Normal 4 2 2 2 2 4 2 4" xfId="2062" xr:uid="{00000000-0005-0000-0000-000063070000}"/>
    <cellStyle name="Normal 4 2 2 2 2 4 3" xfId="2479" xr:uid="{00000000-0005-0000-0000-000064070000}"/>
    <cellStyle name="Normal 4 2 2 2 2 4 4" xfId="3311" xr:uid="{00000000-0005-0000-0000-000065070000}"/>
    <cellStyle name="Normal 4 2 2 2 2 4 5" xfId="1645" xr:uid="{00000000-0005-0000-0000-000066070000}"/>
    <cellStyle name="Normal 4 2 2 2 2 5" xfId="675" xr:uid="{00000000-0005-0000-0000-000067070000}"/>
    <cellStyle name="Normal 4 2 2 2 2 5 2" xfId="2616" xr:uid="{00000000-0005-0000-0000-000068070000}"/>
    <cellStyle name="Normal 4 2 2 2 2 5 3" xfId="3448" xr:uid="{00000000-0005-0000-0000-000069070000}"/>
    <cellStyle name="Normal 4 2 2 2 2 5 4" xfId="1783" xr:uid="{00000000-0005-0000-0000-00006A070000}"/>
    <cellStyle name="Normal 4 2 2 2 2 6" xfId="1366" xr:uid="{00000000-0005-0000-0000-00006B070000}"/>
    <cellStyle name="Normal 4 2 2 2 2 7" xfId="2200" xr:uid="{00000000-0005-0000-0000-00006C070000}"/>
    <cellStyle name="Normal 4 2 2 2 2 8" xfId="3032" xr:uid="{00000000-0005-0000-0000-00006D070000}"/>
    <cellStyle name="Normal 4 2 2 2 2 9" xfId="1099" xr:uid="{00000000-0005-0000-0000-00006E070000}"/>
    <cellStyle name="Normal 4 2 2 2 3" xfId="255" xr:uid="{00000000-0005-0000-0000-00006F070000}"/>
    <cellStyle name="Normal 4 2 2 2 3 2" xfId="393" xr:uid="{00000000-0005-0000-0000-000070070000}"/>
    <cellStyle name="Normal 4 2 2 2 3 2 2" xfId="852" xr:uid="{00000000-0005-0000-0000-000071070000}"/>
    <cellStyle name="Normal 4 2 2 2 3 2 2 2" xfId="2792" xr:uid="{00000000-0005-0000-0000-000072070000}"/>
    <cellStyle name="Normal 4 2 2 2 3 2 2 3" xfId="3624" xr:uid="{00000000-0005-0000-0000-000073070000}"/>
    <cellStyle name="Normal 4 2 2 2 3 2 2 4" xfId="1959" xr:uid="{00000000-0005-0000-0000-000074070000}"/>
    <cellStyle name="Normal 4 2 2 2 3 2 3" xfId="1542" xr:uid="{00000000-0005-0000-0000-000075070000}"/>
    <cellStyle name="Normal 4 2 2 2 3 2 4" xfId="2376" xr:uid="{00000000-0005-0000-0000-000076070000}"/>
    <cellStyle name="Normal 4 2 2 2 3 2 5" xfId="3208" xr:uid="{00000000-0005-0000-0000-000077070000}"/>
    <cellStyle name="Normal 4 2 2 2 3 2 6" xfId="1233" xr:uid="{00000000-0005-0000-0000-000078070000}"/>
    <cellStyle name="Normal 4 2 2 2 3 3" xfId="535" xr:uid="{00000000-0005-0000-0000-000079070000}"/>
    <cellStyle name="Normal 4 2 2 2 3 3 2" xfId="994" xr:uid="{00000000-0005-0000-0000-00007A070000}"/>
    <cellStyle name="Normal 4 2 2 2 3 3 2 2" xfId="2934" xr:uid="{00000000-0005-0000-0000-00007B070000}"/>
    <cellStyle name="Normal 4 2 2 2 3 3 2 3" xfId="3766" xr:uid="{00000000-0005-0000-0000-00007C070000}"/>
    <cellStyle name="Normal 4 2 2 2 3 3 2 4" xfId="2101" xr:uid="{00000000-0005-0000-0000-00007D070000}"/>
    <cellStyle name="Normal 4 2 2 2 3 3 3" xfId="2518" xr:uid="{00000000-0005-0000-0000-00007E070000}"/>
    <cellStyle name="Normal 4 2 2 2 3 3 4" xfId="3350" xr:uid="{00000000-0005-0000-0000-00007F070000}"/>
    <cellStyle name="Normal 4 2 2 2 3 3 5" xfId="1684" xr:uid="{00000000-0005-0000-0000-000080070000}"/>
    <cellStyle name="Normal 4 2 2 2 3 4" xfId="715" xr:uid="{00000000-0005-0000-0000-000081070000}"/>
    <cellStyle name="Normal 4 2 2 2 3 4 2" xfId="2655" xr:uid="{00000000-0005-0000-0000-000082070000}"/>
    <cellStyle name="Normal 4 2 2 2 3 4 3" xfId="3487" xr:uid="{00000000-0005-0000-0000-000083070000}"/>
    <cellStyle name="Normal 4 2 2 2 3 4 4" xfId="1822" xr:uid="{00000000-0005-0000-0000-000084070000}"/>
    <cellStyle name="Normal 4 2 2 2 3 5" xfId="1405" xr:uid="{00000000-0005-0000-0000-000085070000}"/>
    <cellStyle name="Normal 4 2 2 2 3 6" xfId="2239" xr:uid="{00000000-0005-0000-0000-000086070000}"/>
    <cellStyle name="Normal 4 2 2 2 3 7" xfId="3071" xr:uid="{00000000-0005-0000-0000-000087070000}"/>
    <cellStyle name="Normal 4 2 2 2 3 8" xfId="1138" xr:uid="{00000000-0005-0000-0000-000088070000}"/>
    <cellStyle name="Normal 4 2 2 2 4" xfId="310" xr:uid="{00000000-0005-0000-0000-000089070000}"/>
    <cellStyle name="Normal 4 2 2 2 4 2" xfId="769" xr:uid="{00000000-0005-0000-0000-00008A070000}"/>
    <cellStyle name="Normal 4 2 2 2 4 2 2" xfId="2709" xr:uid="{00000000-0005-0000-0000-00008B070000}"/>
    <cellStyle name="Normal 4 2 2 2 4 2 3" xfId="3541" xr:uid="{00000000-0005-0000-0000-00008C070000}"/>
    <cellStyle name="Normal 4 2 2 2 4 2 4" xfId="1876" xr:uid="{00000000-0005-0000-0000-00008D070000}"/>
    <cellStyle name="Normal 4 2 2 2 4 3" xfId="1459" xr:uid="{00000000-0005-0000-0000-00008E070000}"/>
    <cellStyle name="Normal 4 2 2 2 4 4" xfId="2293" xr:uid="{00000000-0005-0000-0000-00008F070000}"/>
    <cellStyle name="Normal 4 2 2 2 4 5" xfId="3125" xr:uid="{00000000-0005-0000-0000-000090070000}"/>
    <cellStyle name="Normal 4 2 2 2 4 6" xfId="1230" xr:uid="{00000000-0005-0000-0000-000091070000}"/>
    <cellStyle name="Normal 4 2 2 2 5" xfId="464" xr:uid="{00000000-0005-0000-0000-000092070000}"/>
    <cellStyle name="Normal 4 2 2 2 5 2" xfId="923" xr:uid="{00000000-0005-0000-0000-000093070000}"/>
    <cellStyle name="Normal 4 2 2 2 5 2 2" xfId="2863" xr:uid="{00000000-0005-0000-0000-000094070000}"/>
    <cellStyle name="Normal 4 2 2 2 5 2 3" xfId="3695" xr:uid="{00000000-0005-0000-0000-000095070000}"/>
    <cellStyle name="Normal 4 2 2 2 5 2 4" xfId="2030" xr:uid="{00000000-0005-0000-0000-000096070000}"/>
    <cellStyle name="Normal 4 2 2 2 5 3" xfId="2447" xr:uid="{00000000-0005-0000-0000-000097070000}"/>
    <cellStyle name="Normal 4 2 2 2 5 4" xfId="3279" xr:uid="{00000000-0005-0000-0000-000098070000}"/>
    <cellStyle name="Normal 4 2 2 2 5 5" xfId="1613" xr:uid="{00000000-0005-0000-0000-000099070000}"/>
    <cellStyle name="Normal 4 2 2 2 6" xfId="643" xr:uid="{00000000-0005-0000-0000-00009A070000}"/>
    <cellStyle name="Normal 4 2 2 2 6 2" xfId="2584" xr:uid="{00000000-0005-0000-0000-00009B070000}"/>
    <cellStyle name="Normal 4 2 2 2 6 3" xfId="3416" xr:uid="{00000000-0005-0000-0000-00009C070000}"/>
    <cellStyle name="Normal 4 2 2 2 6 4" xfId="1751" xr:uid="{00000000-0005-0000-0000-00009D070000}"/>
    <cellStyle name="Normal 4 2 2 2 7" xfId="1322" xr:uid="{00000000-0005-0000-0000-00009E070000}"/>
    <cellStyle name="Normal 4 2 2 2 8" xfId="2156" xr:uid="{00000000-0005-0000-0000-00009F070000}"/>
    <cellStyle name="Normal 4 2 2 2 9" xfId="2988" xr:uid="{00000000-0005-0000-0000-0000A0070000}"/>
    <cellStyle name="Normal 4 2 2 3" xfId="204" xr:uid="{00000000-0005-0000-0000-0000A1070000}"/>
    <cellStyle name="Normal 4 2 2 3 2" xfId="277" xr:uid="{00000000-0005-0000-0000-0000A2070000}"/>
    <cellStyle name="Normal 4 2 2 3 2 2" xfId="415" xr:uid="{00000000-0005-0000-0000-0000A3070000}"/>
    <cellStyle name="Normal 4 2 2 3 2 2 2" xfId="874" xr:uid="{00000000-0005-0000-0000-0000A4070000}"/>
    <cellStyle name="Normal 4 2 2 3 2 2 2 2" xfId="2814" xr:uid="{00000000-0005-0000-0000-0000A5070000}"/>
    <cellStyle name="Normal 4 2 2 3 2 2 2 3" xfId="3646" xr:uid="{00000000-0005-0000-0000-0000A6070000}"/>
    <cellStyle name="Normal 4 2 2 3 2 2 2 4" xfId="1981" xr:uid="{00000000-0005-0000-0000-0000A7070000}"/>
    <cellStyle name="Normal 4 2 2 3 2 2 3" xfId="1564" xr:uid="{00000000-0005-0000-0000-0000A8070000}"/>
    <cellStyle name="Normal 4 2 2 3 2 2 4" xfId="2398" xr:uid="{00000000-0005-0000-0000-0000A9070000}"/>
    <cellStyle name="Normal 4 2 2 3 2 2 5" xfId="3230" xr:uid="{00000000-0005-0000-0000-0000AA070000}"/>
    <cellStyle name="Normal 4 2 2 3 2 2 6" xfId="1235" xr:uid="{00000000-0005-0000-0000-0000AB070000}"/>
    <cellStyle name="Normal 4 2 2 3 2 3" xfId="557" xr:uid="{00000000-0005-0000-0000-0000AC070000}"/>
    <cellStyle name="Normal 4 2 2 3 2 3 2" xfId="1016" xr:uid="{00000000-0005-0000-0000-0000AD070000}"/>
    <cellStyle name="Normal 4 2 2 3 2 3 2 2" xfId="2956" xr:uid="{00000000-0005-0000-0000-0000AE070000}"/>
    <cellStyle name="Normal 4 2 2 3 2 3 2 3" xfId="3788" xr:uid="{00000000-0005-0000-0000-0000AF070000}"/>
    <cellStyle name="Normal 4 2 2 3 2 3 2 4" xfId="2123" xr:uid="{00000000-0005-0000-0000-0000B0070000}"/>
    <cellStyle name="Normal 4 2 2 3 2 3 3" xfId="2540" xr:uid="{00000000-0005-0000-0000-0000B1070000}"/>
    <cellStyle name="Normal 4 2 2 3 2 3 4" xfId="3372" xr:uid="{00000000-0005-0000-0000-0000B2070000}"/>
    <cellStyle name="Normal 4 2 2 3 2 3 5" xfId="1706" xr:uid="{00000000-0005-0000-0000-0000B3070000}"/>
    <cellStyle name="Normal 4 2 2 3 2 4" xfId="737" xr:uid="{00000000-0005-0000-0000-0000B4070000}"/>
    <cellStyle name="Normal 4 2 2 3 2 4 2" xfId="2677" xr:uid="{00000000-0005-0000-0000-0000B5070000}"/>
    <cellStyle name="Normal 4 2 2 3 2 4 3" xfId="3509" xr:uid="{00000000-0005-0000-0000-0000B6070000}"/>
    <cellStyle name="Normal 4 2 2 3 2 4 4" xfId="1844" xr:uid="{00000000-0005-0000-0000-0000B7070000}"/>
    <cellStyle name="Normal 4 2 2 3 2 5" xfId="1427" xr:uid="{00000000-0005-0000-0000-0000B8070000}"/>
    <cellStyle name="Normal 4 2 2 3 2 6" xfId="2261" xr:uid="{00000000-0005-0000-0000-0000B9070000}"/>
    <cellStyle name="Normal 4 2 2 3 2 7" xfId="3093" xr:uid="{00000000-0005-0000-0000-0000BA070000}"/>
    <cellStyle name="Normal 4 2 2 3 2 8" xfId="1160" xr:uid="{00000000-0005-0000-0000-0000BB070000}"/>
    <cellStyle name="Normal 4 2 2 3 3" xfId="344" xr:uid="{00000000-0005-0000-0000-0000BC070000}"/>
    <cellStyle name="Normal 4 2 2 3 3 2" xfId="803" xr:uid="{00000000-0005-0000-0000-0000BD070000}"/>
    <cellStyle name="Normal 4 2 2 3 3 2 2" xfId="2743" xr:uid="{00000000-0005-0000-0000-0000BE070000}"/>
    <cellStyle name="Normal 4 2 2 3 3 2 3" xfId="3575" xr:uid="{00000000-0005-0000-0000-0000BF070000}"/>
    <cellStyle name="Normal 4 2 2 3 3 2 4" xfId="1910" xr:uid="{00000000-0005-0000-0000-0000C0070000}"/>
    <cellStyle name="Normal 4 2 2 3 3 3" xfId="1493" xr:uid="{00000000-0005-0000-0000-0000C1070000}"/>
    <cellStyle name="Normal 4 2 2 3 3 4" xfId="2327" xr:uid="{00000000-0005-0000-0000-0000C2070000}"/>
    <cellStyle name="Normal 4 2 2 3 3 5" xfId="3159" xr:uid="{00000000-0005-0000-0000-0000C3070000}"/>
    <cellStyle name="Normal 4 2 2 3 3 6" xfId="1234" xr:uid="{00000000-0005-0000-0000-0000C4070000}"/>
    <cellStyle name="Normal 4 2 2 3 4" xfId="486" xr:uid="{00000000-0005-0000-0000-0000C5070000}"/>
    <cellStyle name="Normal 4 2 2 3 4 2" xfId="945" xr:uid="{00000000-0005-0000-0000-0000C6070000}"/>
    <cellStyle name="Normal 4 2 2 3 4 2 2" xfId="2885" xr:uid="{00000000-0005-0000-0000-0000C7070000}"/>
    <cellStyle name="Normal 4 2 2 3 4 2 3" xfId="3717" xr:uid="{00000000-0005-0000-0000-0000C8070000}"/>
    <cellStyle name="Normal 4 2 2 3 4 2 4" xfId="2052" xr:uid="{00000000-0005-0000-0000-0000C9070000}"/>
    <cellStyle name="Normal 4 2 2 3 4 3" xfId="2469" xr:uid="{00000000-0005-0000-0000-0000CA070000}"/>
    <cellStyle name="Normal 4 2 2 3 4 4" xfId="3301" xr:uid="{00000000-0005-0000-0000-0000CB070000}"/>
    <cellStyle name="Normal 4 2 2 3 4 5" xfId="1635" xr:uid="{00000000-0005-0000-0000-0000CC070000}"/>
    <cellStyle name="Normal 4 2 2 3 5" xfId="665" xr:uid="{00000000-0005-0000-0000-0000CD070000}"/>
    <cellStyle name="Normal 4 2 2 3 5 2" xfId="2606" xr:uid="{00000000-0005-0000-0000-0000CE070000}"/>
    <cellStyle name="Normal 4 2 2 3 5 3" xfId="3438" xr:uid="{00000000-0005-0000-0000-0000CF070000}"/>
    <cellStyle name="Normal 4 2 2 3 5 4" xfId="1773" xr:uid="{00000000-0005-0000-0000-0000D0070000}"/>
    <cellStyle name="Normal 4 2 2 3 6" xfId="1356" xr:uid="{00000000-0005-0000-0000-0000D1070000}"/>
    <cellStyle name="Normal 4 2 2 3 7" xfId="2190" xr:uid="{00000000-0005-0000-0000-0000D2070000}"/>
    <cellStyle name="Normal 4 2 2 3 8" xfId="3022" xr:uid="{00000000-0005-0000-0000-0000D3070000}"/>
    <cellStyle name="Normal 4 2 2 3 9" xfId="1089" xr:uid="{00000000-0005-0000-0000-0000D4070000}"/>
    <cellStyle name="Normal 4 2 2 4" xfId="242" xr:uid="{00000000-0005-0000-0000-0000D5070000}"/>
    <cellStyle name="Normal 4 2 2 4 2" xfId="381" xr:uid="{00000000-0005-0000-0000-0000D6070000}"/>
    <cellStyle name="Normal 4 2 2 4 2 2" xfId="840" xr:uid="{00000000-0005-0000-0000-0000D7070000}"/>
    <cellStyle name="Normal 4 2 2 4 2 2 2" xfId="2780" xr:uid="{00000000-0005-0000-0000-0000D8070000}"/>
    <cellStyle name="Normal 4 2 2 4 2 2 3" xfId="3612" xr:uid="{00000000-0005-0000-0000-0000D9070000}"/>
    <cellStyle name="Normal 4 2 2 4 2 2 4" xfId="1947" xr:uid="{00000000-0005-0000-0000-0000DA070000}"/>
    <cellStyle name="Normal 4 2 2 4 2 3" xfId="1530" xr:uid="{00000000-0005-0000-0000-0000DB070000}"/>
    <cellStyle name="Normal 4 2 2 4 2 4" xfId="2364" xr:uid="{00000000-0005-0000-0000-0000DC070000}"/>
    <cellStyle name="Normal 4 2 2 4 2 5" xfId="3196" xr:uid="{00000000-0005-0000-0000-0000DD070000}"/>
    <cellStyle name="Normal 4 2 2 4 2 6" xfId="1236" xr:uid="{00000000-0005-0000-0000-0000DE070000}"/>
    <cellStyle name="Normal 4 2 2 4 3" xfId="523" xr:uid="{00000000-0005-0000-0000-0000DF070000}"/>
    <cellStyle name="Normal 4 2 2 4 3 2" xfId="982" xr:uid="{00000000-0005-0000-0000-0000E0070000}"/>
    <cellStyle name="Normal 4 2 2 4 3 2 2" xfId="2922" xr:uid="{00000000-0005-0000-0000-0000E1070000}"/>
    <cellStyle name="Normal 4 2 2 4 3 2 3" xfId="3754" xr:uid="{00000000-0005-0000-0000-0000E2070000}"/>
    <cellStyle name="Normal 4 2 2 4 3 2 4" xfId="2089" xr:uid="{00000000-0005-0000-0000-0000E3070000}"/>
    <cellStyle name="Normal 4 2 2 4 3 3" xfId="2506" xr:uid="{00000000-0005-0000-0000-0000E4070000}"/>
    <cellStyle name="Normal 4 2 2 4 3 4" xfId="3338" xr:uid="{00000000-0005-0000-0000-0000E5070000}"/>
    <cellStyle name="Normal 4 2 2 4 3 5" xfId="1672" xr:uid="{00000000-0005-0000-0000-0000E6070000}"/>
    <cellStyle name="Normal 4 2 2 4 4" xfId="703" xr:uid="{00000000-0005-0000-0000-0000E7070000}"/>
    <cellStyle name="Normal 4 2 2 4 4 2" xfId="2643" xr:uid="{00000000-0005-0000-0000-0000E8070000}"/>
    <cellStyle name="Normal 4 2 2 4 4 3" xfId="3475" xr:uid="{00000000-0005-0000-0000-0000E9070000}"/>
    <cellStyle name="Normal 4 2 2 4 4 4" xfId="1810" xr:uid="{00000000-0005-0000-0000-0000EA070000}"/>
    <cellStyle name="Normal 4 2 2 4 5" xfId="1393" xr:uid="{00000000-0005-0000-0000-0000EB070000}"/>
    <cellStyle name="Normal 4 2 2 4 6" xfId="2227" xr:uid="{00000000-0005-0000-0000-0000EC070000}"/>
    <cellStyle name="Normal 4 2 2 4 7" xfId="3059" xr:uid="{00000000-0005-0000-0000-0000ED070000}"/>
    <cellStyle name="Normal 4 2 2 4 8" xfId="1126" xr:uid="{00000000-0005-0000-0000-0000EE070000}"/>
    <cellStyle name="Normal 4 2 2 5" xfId="298" xr:uid="{00000000-0005-0000-0000-0000EF070000}"/>
    <cellStyle name="Normal 4 2 2 5 2" xfId="757" xr:uid="{00000000-0005-0000-0000-0000F0070000}"/>
    <cellStyle name="Normal 4 2 2 5 2 2" xfId="2697" xr:uid="{00000000-0005-0000-0000-0000F1070000}"/>
    <cellStyle name="Normal 4 2 2 5 2 3" xfId="3529" xr:uid="{00000000-0005-0000-0000-0000F2070000}"/>
    <cellStyle name="Normal 4 2 2 5 2 4" xfId="1864" xr:uid="{00000000-0005-0000-0000-0000F3070000}"/>
    <cellStyle name="Normal 4 2 2 5 3" xfId="1447" xr:uid="{00000000-0005-0000-0000-0000F4070000}"/>
    <cellStyle name="Normal 4 2 2 5 4" xfId="2281" xr:uid="{00000000-0005-0000-0000-0000F5070000}"/>
    <cellStyle name="Normal 4 2 2 5 5" xfId="3113" xr:uid="{00000000-0005-0000-0000-0000F6070000}"/>
    <cellStyle name="Normal 4 2 2 5 6" xfId="1229" xr:uid="{00000000-0005-0000-0000-0000F7070000}"/>
    <cellStyle name="Normal 4 2 2 6" xfId="452" xr:uid="{00000000-0005-0000-0000-0000F8070000}"/>
    <cellStyle name="Normal 4 2 2 6 2" xfId="911" xr:uid="{00000000-0005-0000-0000-0000F9070000}"/>
    <cellStyle name="Normal 4 2 2 6 2 2" xfId="2851" xr:uid="{00000000-0005-0000-0000-0000FA070000}"/>
    <cellStyle name="Normal 4 2 2 6 2 3" xfId="3683" xr:uid="{00000000-0005-0000-0000-0000FB070000}"/>
    <cellStyle name="Normal 4 2 2 6 2 4" xfId="2018" xr:uid="{00000000-0005-0000-0000-0000FC070000}"/>
    <cellStyle name="Normal 4 2 2 6 3" xfId="2435" xr:uid="{00000000-0005-0000-0000-0000FD070000}"/>
    <cellStyle name="Normal 4 2 2 6 4" xfId="3267" xr:uid="{00000000-0005-0000-0000-0000FE070000}"/>
    <cellStyle name="Normal 4 2 2 6 5" xfId="1601" xr:uid="{00000000-0005-0000-0000-0000FF070000}"/>
    <cellStyle name="Normal 4 2 2 7" xfId="629" xr:uid="{00000000-0005-0000-0000-000000080000}"/>
    <cellStyle name="Normal 4 2 2 7 2" xfId="2572" xr:uid="{00000000-0005-0000-0000-000001080000}"/>
    <cellStyle name="Normal 4 2 2 7 3" xfId="3404" xr:uid="{00000000-0005-0000-0000-000002080000}"/>
    <cellStyle name="Normal 4 2 2 7 4" xfId="1739" xr:uid="{00000000-0005-0000-0000-000003080000}"/>
    <cellStyle name="Normal 4 2 2 8" xfId="1310" xr:uid="{00000000-0005-0000-0000-000004080000}"/>
    <cellStyle name="Normal 4 2 2 9" xfId="2144" xr:uid="{00000000-0005-0000-0000-000005080000}"/>
    <cellStyle name="Normal 4 2 3" xfId="155" xr:uid="{00000000-0005-0000-0000-000006080000}"/>
    <cellStyle name="Normal 4 2 3 10" xfId="1062" xr:uid="{00000000-0005-0000-0000-000007080000}"/>
    <cellStyle name="Normal 4 2 3 2" xfId="197" xr:uid="{00000000-0005-0000-0000-000008080000}"/>
    <cellStyle name="Normal 4 2 3 2 2" xfId="272" xr:uid="{00000000-0005-0000-0000-000009080000}"/>
    <cellStyle name="Normal 4 2 3 2 2 2" xfId="410" xr:uid="{00000000-0005-0000-0000-00000A080000}"/>
    <cellStyle name="Normal 4 2 3 2 2 2 2" xfId="869" xr:uid="{00000000-0005-0000-0000-00000B080000}"/>
    <cellStyle name="Normal 4 2 3 2 2 2 2 2" xfId="2809" xr:uid="{00000000-0005-0000-0000-00000C080000}"/>
    <cellStyle name="Normal 4 2 3 2 2 2 2 3" xfId="3641" xr:uid="{00000000-0005-0000-0000-00000D080000}"/>
    <cellStyle name="Normal 4 2 3 2 2 2 2 4" xfId="1976" xr:uid="{00000000-0005-0000-0000-00000E080000}"/>
    <cellStyle name="Normal 4 2 3 2 2 2 3" xfId="1559" xr:uid="{00000000-0005-0000-0000-00000F080000}"/>
    <cellStyle name="Normal 4 2 3 2 2 2 4" xfId="2393" xr:uid="{00000000-0005-0000-0000-000010080000}"/>
    <cellStyle name="Normal 4 2 3 2 2 2 5" xfId="3225" xr:uid="{00000000-0005-0000-0000-000011080000}"/>
    <cellStyle name="Normal 4 2 3 2 2 2 6" xfId="1239" xr:uid="{00000000-0005-0000-0000-000012080000}"/>
    <cellStyle name="Normal 4 2 3 2 2 3" xfId="552" xr:uid="{00000000-0005-0000-0000-000013080000}"/>
    <cellStyle name="Normal 4 2 3 2 2 3 2" xfId="1011" xr:uid="{00000000-0005-0000-0000-000014080000}"/>
    <cellStyle name="Normal 4 2 3 2 2 3 2 2" xfId="2951" xr:uid="{00000000-0005-0000-0000-000015080000}"/>
    <cellStyle name="Normal 4 2 3 2 2 3 2 3" xfId="3783" xr:uid="{00000000-0005-0000-0000-000016080000}"/>
    <cellStyle name="Normal 4 2 3 2 2 3 2 4" xfId="2118" xr:uid="{00000000-0005-0000-0000-000017080000}"/>
    <cellStyle name="Normal 4 2 3 2 2 3 3" xfId="2535" xr:uid="{00000000-0005-0000-0000-000018080000}"/>
    <cellStyle name="Normal 4 2 3 2 2 3 4" xfId="3367" xr:uid="{00000000-0005-0000-0000-000019080000}"/>
    <cellStyle name="Normal 4 2 3 2 2 3 5" xfId="1701" xr:uid="{00000000-0005-0000-0000-00001A080000}"/>
    <cellStyle name="Normal 4 2 3 2 2 4" xfId="732" xr:uid="{00000000-0005-0000-0000-00001B080000}"/>
    <cellStyle name="Normal 4 2 3 2 2 4 2" xfId="2672" xr:uid="{00000000-0005-0000-0000-00001C080000}"/>
    <cellStyle name="Normal 4 2 3 2 2 4 3" xfId="3504" xr:uid="{00000000-0005-0000-0000-00001D080000}"/>
    <cellStyle name="Normal 4 2 3 2 2 4 4" xfId="1839" xr:uid="{00000000-0005-0000-0000-00001E080000}"/>
    <cellStyle name="Normal 4 2 3 2 2 5" xfId="1422" xr:uid="{00000000-0005-0000-0000-00001F080000}"/>
    <cellStyle name="Normal 4 2 3 2 2 6" xfId="2256" xr:uid="{00000000-0005-0000-0000-000020080000}"/>
    <cellStyle name="Normal 4 2 3 2 2 7" xfId="3088" xr:uid="{00000000-0005-0000-0000-000021080000}"/>
    <cellStyle name="Normal 4 2 3 2 2 8" xfId="1155" xr:uid="{00000000-0005-0000-0000-000022080000}"/>
    <cellStyle name="Normal 4 2 3 2 3" xfId="339" xr:uid="{00000000-0005-0000-0000-000023080000}"/>
    <cellStyle name="Normal 4 2 3 2 3 2" xfId="798" xr:uid="{00000000-0005-0000-0000-000024080000}"/>
    <cellStyle name="Normal 4 2 3 2 3 2 2" xfId="2738" xr:uid="{00000000-0005-0000-0000-000025080000}"/>
    <cellStyle name="Normal 4 2 3 2 3 2 3" xfId="3570" xr:uid="{00000000-0005-0000-0000-000026080000}"/>
    <cellStyle name="Normal 4 2 3 2 3 2 4" xfId="1905" xr:uid="{00000000-0005-0000-0000-000027080000}"/>
    <cellStyle name="Normal 4 2 3 2 3 3" xfId="1488" xr:uid="{00000000-0005-0000-0000-000028080000}"/>
    <cellStyle name="Normal 4 2 3 2 3 4" xfId="2322" xr:uid="{00000000-0005-0000-0000-000029080000}"/>
    <cellStyle name="Normal 4 2 3 2 3 5" xfId="3154" xr:uid="{00000000-0005-0000-0000-00002A080000}"/>
    <cellStyle name="Normal 4 2 3 2 3 6" xfId="1238" xr:uid="{00000000-0005-0000-0000-00002B080000}"/>
    <cellStyle name="Normal 4 2 3 2 4" xfId="481" xr:uid="{00000000-0005-0000-0000-00002C080000}"/>
    <cellStyle name="Normal 4 2 3 2 4 2" xfId="940" xr:uid="{00000000-0005-0000-0000-00002D080000}"/>
    <cellStyle name="Normal 4 2 3 2 4 2 2" xfId="2880" xr:uid="{00000000-0005-0000-0000-00002E080000}"/>
    <cellStyle name="Normal 4 2 3 2 4 2 3" xfId="3712" xr:uid="{00000000-0005-0000-0000-00002F080000}"/>
    <cellStyle name="Normal 4 2 3 2 4 2 4" xfId="2047" xr:uid="{00000000-0005-0000-0000-000030080000}"/>
    <cellStyle name="Normal 4 2 3 2 4 3" xfId="2464" xr:uid="{00000000-0005-0000-0000-000031080000}"/>
    <cellStyle name="Normal 4 2 3 2 4 4" xfId="3296" xr:uid="{00000000-0005-0000-0000-000032080000}"/>
    <cellStyle name="Normal 4 2 3 2 4 5" xfId="1630" xr:uid="{00000000-0005-0000-0000-000033080000}"/>
    <cellStyle name="Normal 4 2 3 2 5" xfId="660" xr:uid="{00000000-0005-0000-0000-000034080000}"/>
    <cellStyle name="Normal 4 2 3 2 5 2" xfId="2601" xr:uid="{00000000-0005-0000-0000-000035080000}"/>
    <cellStyle name="Normal 4 2 3 2 5 3" xfId="3433" xr:uid="{00000000-0005-0000-0000-000036080000}"/>
    <cellStyle name="Normal 4 2 3 2 5 4" xfId="1768" xr:uid="{00000000-0005-0000-0000-000037080000}"/>
    <cellStyle name="Normal 4 2 3 2 6" xfId="1351" xr:uid="{00000000-0005-0000-0000-000038080000}"/>
    <cellStyle name="Normal 4 2 3 2 7" xfId="2185" xr:uid="{00000000-0005-0000-0000-000039080000}"/>
    <cellStyle name="Normal 4 2 3 2 8" xfId="3017" xr:uid="{00000000-0005-0000-0000-00003A080000}"/>
    <cellStyle name="Normal 4 2 3 2 9" xfId="1084" xr:uid="{00000000-0005-0000-0000-00003B080000}"/>
    <cellStyle name="Normal 4 2 3 3" xfId="250" xr:uid="{00000000-0005-0000-0000-00003C080000}"/>
    <cellStyle name="Normal 4 2 3 3 2" xfId="388" xr:uid="{00000000-0005-0000-0000-00003D080000}"/>
    <cellStyle name="Normal 4 2 3 3 2 2" xfId="847" xr:uid="{00000000-0005-0000-0000-00003E080000}"/>
    <cellStyle name="Normal 4 2 3 3 2 2 2" xfId="2787" xr:uid="{00000000-0005-0000-0000-00003F080000}"/>
    <cellStyle name="Normal 4 2 3 3 2 2 3" xfId="3619" xr:uid="{00000000-0005-0000-0000-000040080000}"/>
    <cellStyle name="Normal 4 2 3 3 2 2 4" xfId="1954" xr:uid="{00000000-0005-0000-0000-000041080000}"/>
    <cellStyle name="Normal 4 2 3 3 2 3" xfId="1537" xr:uid="{00000000-0005-0000-0000-000042080000}"/>
    <cellStyle name="Normal 4 2 3 3 2 4" xfId="2371" xr:uid="{00000000-0005-0000-0000-000043080000}"/>
    <cellStyle name="Normal 4 2 3 3 2 5" xfId="3203" xr:uid="{00000000-0005-0000-0000-000044080000}"/>
    <cellStyle name="Normal 4 2 3 3 2 6" xfId="1240" xr:uid="{00000000-0005-0000-0000-000045080000}"/>
    <cellStyle name="Normal 4 2 3 3 3" xfId="530" xr:uid="{00000000-0005-0000-0000-000046080000}"/>
    <cellStyle name="Normal 4 2 3 3 3 2" xfId="989" xr:uid="{00000000-0005-0000-0000-000047080000}"/>
    <cellStyle name="Normal 4 2 3 3 3 2 2" xfId="2929" xr:uid="{00000000-0005-0000-0000-000048080000}"/>
    <cellStyle name="Normal 4 2 3 3 3 2 3" xfId="3761" xr:uid="{00000000-0005-0000-0000-000049080000}"/>
    <cellStyle name="Normal 4 2 3 3 3 2 4" xfId="2096" xr:uid="{00000000-0005-0000-0000-00004A080000}"/>
    <cellStyle name="Normal 4 2 3 3 3 3" xfId="2513" xr:uid="{00000000-0005-0000-0000-00004B080000}"/>
    <cellStyle name="Normal 4 2 3 3 3 4" xfId="3345" xr:uid="{00000000-0005-0000-0000-00004C080000}"/>
    <cellStyle name="Normal 4 2 3 3 3 5" xfId="1679" xr:uid="{00000000-0005-0000-0000-00004D080000}"/>
    <cellStyle name="Normal 4 2 3 3 4" xfId="710" xr:uid="{00000000-0005-0000-0000-00004E080000}"/>
    <cellStyle name="Normal 4 2 3 3 4 2" xfId="2650" xr:uid="{00000000-0005-0000-0000-00004F080000}"/>
    <cellStyle name="Normal 4 2 3 3 4 3" xfId="3482" xr:uid="{00000000-0005-0000-0000-000050080000}"/>
    <cellStyle name="Normal 4 2 3 3 4 4" xfId="1817" xr:uid="{00000000-0005-0000-0000-000051080000}"/>
    <cellStyle name="Normal 4 2 3 3 5" xfId="1400" xr:uid="{00000000-0005-0000-0000-000052080000}"/>
    <cellStyle name="Normal 4 2 3 3 6" xfId="2234" xr:uid="{00000000-0005-0000-0000-000053080000}"/>
    <cellStyle name="Normal 4 2 3 3 7" xfId="3066" xr:uid="{00000000-0005-0000-0000-000054080000}"/>
    <cellStyle name="Normal 4 2 3 3 8" xfId="1133" xr:uid="{00000000-0005-0000-0000-000055080000}"/>
    <cellStyle name="Normal 4 2 3 4" xfId="305" xr:uid="{00000000-0005-0000-0000-000056080000}"/>
    <cellStyle name="Normal 4 2 3 4 2" xfId="764" xr:uid="{00000000-0005-0000-0000-000057080000}"/>
    <cellStyle name="Normal 4 2 3 4 2 2" xfId="2704" xr:uid="{00000000-0005-0000-0000-000058080000}"/>
    <cellStyle name="Normal 4 2 3 4 2 3" xfId="3536" xr:uid="{00000000-0005-0000-0000-000059080000}"/>
    <cellStyle name="Normal 4 2 3 4 2 4" xfId="1871" xr:uid="{00000000-0005-0000-0000-00005A080000}"/>
    <cellStyle name="Normal 4 2 3 4 3" xfId="1454" xr:uid="{00000000-0005-0000-0000-00005B080000}"/>
    <cellStyle name="Normal 4 2 3 4 4" xfId="2288" xr:uid="{00000000-0005-0000-0000-00005C080000}"/>
    <cellStyle name="Normal 4 2 3 4 5" xfId="3120" xr:uid="{00000000-0005-0000-0000-00005D080000}"/>
    <cellStyle name="Normal 4 2 3 4 6" xfId="1237" xr:uid="{00000000-0005-0000-0000-00005E080000}"/>
    <cellStyle name="Normal 4 2 3 5" xfId="459" xr:uid="{00000000-0005-0000-0000-00005F080000}"/>
    <cellStyle name="Normal 4 2 3 5 2" xfId="918" xr:uid="{00000000-0005-0000-0000-000060080000}"/>
    <cellStyle name="Normal 4 2 3 5 2 2" xfId="2858" xr:uid="{00000000-0005-0000-0000-000061080000}"/>
    <cellStyle name="Normal 4 2 3 5 2 3" xfId="3690" xr:uid="{00000000-0005-0000-0000-000062080000}"/>
    <cellStyle name="Normal 4 2 3 5 2 4" xfId="2025" xr:uid="{00000000-0005-0000-0000-000063080000}"/>
    <cellStyle name="Normal 4 2 3 5 3" xfId="2442" xr:uid="{00000000-0005-0000-0000-000064080000}"/>
    <cellStyle name="Normal 4 2 3 5 4" xfId="3274" xr:uid="{00000000-0005-0000-0000-000065080000}"/>
    <cellStyle name="Normal 4 2 3 5 5" xfId="1608" xr:uid="{00000000-0005-0000-0000-000066080000}"/>
    <cellStyle name="Normal 4 2 3 6" xfId="638" xr:uid="{00000000-0005-0000-0000-000067080000}"/>
    <cellStyle name="Normal 4 2 3 6 2" xfId="2579" xr:uid="{00000000-0005-0000-0000-000068080000}"/>
    <cellStyle name="Normal 4 2 3 6 3" xfId="3411" xr:uid="{00000000-0005-0000-0000-000069080000}"/>
    <cellStyle name="Normal 4 2 3 6 4" xfId="1746" xr:uid="{00000000-0005-0000-0000-00006A080000}"/>
    <cellStyle name="Normal 4 2 3 7" xfId="1317" xr:uid="{00000000-0005-0000-0000-00006B080000}"/>
    <cellStyle name="Normal 4 2 3 8" xfId="2151" xr:uid="{00000000-0005-0000-0000-00006C080000}"/>
    <cellStyle name="Normal 4 2 3 9" xfId="2983" xr:uid="{00000000-0005-0000-0000-00006D080000}"/>
    <cellStyle name="Normal 4 2 4" xfId="167" xr:uid="{00000000-0005-0000-0000-00006E080000}"/>
    <cellStyle name="Normal 4 2 4 10" xfId="1073" xr:uid="{00000000-0005-0000-0000-00006F080000}"/>
    <cellStyle name="Normal 4 2 4 2" xfId="209" xr:uid="{00000000-0005-0000-0000-000070080000}"/>
    <cellStyle name="Normal 4 2 4 2 2" xfId="282" xr:uid="{00000000-0005-0000-0000-000071080000}"/>
    <cellStyle name="Normal 4 2 4 2 2 2" xfId="420" xr:uid="{00000000-0005-0000-0000-000072080000}"/>
    <cellStyle name="Normal 4 2 4 2 2 2 2" xfId="879" xr:uid="{00000000-0005-0000-0000-000073080000}"/>
    <cellStyle name="Normal 4 2 4 2 2 2 2 2" xfId="2819" xr:uid="{00000000-0005-0000-0000-000074080000}"/>
    <cellStyle name="Normal 4 2 4 2 2 2 2 3" xfId="3651" xr:uid="{00000000-0005-0000-0000-000075080000}"/>
    <cellStyle name="Normal 4 2 4 2 2 2 2 4" xfId="1986" xr:uid="{00000000-0005-0000-0000-000076080000}"/>
    <cellStyle name="Normal 4 2 4 2 2 2 3" xfId="1569" xr:uid="{00000000-0005-0000-0000-000077080000}"/>
    <cellStyle name="Normal 4 2 4 2 2 2 4" xfId="2403" xr:uid="{00000000-0005-0000-0000-000078080000}"/>
    <cellStyle name="Normal 4 2 4 2 2 2 5" xfId="3235" xr:uid="{00000000-0005-0000-0000-000079080000}"/>
    <cellStyle name="Normal 4 2 4 2 2 2 6" xfId="1243" xr:uid="{00000000-0005-0000-0000-00007A080000}"/>
    <cellStyle name="Normal 4 2 4 2 2 3" xfId="562" xr:uid="{00000000-0005-0000-0000-00007B080000}"/>
    <cellStyle name="Normal 4 2 4 2 2 3 2" xfId="1021" xr:uid="{00000000-0005-0000-0000-00007C080000}"/>
    <cellStyle name="Normal 4 2 4 2 2 3 2 2" xfId="2961" xr:uid="{00000000-0005-0000-0000-00007D080000}"/>
    <cellStyle name="Normal 4 2 4 2 2 3 2 3" xfId="3793" xr:uid="{00000000-0005-0000-0000-00007E080000}"/>
    <cellStyle name="Normal 4 2 4 2 2 3 2 4" xfId="2128" xr:uid="{00000000-0005-0000-0000-00007F080000}"/>
    <cellStyle name="Normal 4 2 4 2 2 3 3" xfId="2545" xr:uid="{00000000-0005-0000-0000-000080080000}"/>
    <cellStyle name="Normal 4 2 4 2 2 3 4" xfId="3377" xr:uid="{00000000-0005-0000-0000-000081080000}"/>
    <cellStyle name="Normal 4 2 4 2 2 3 5" xfId="1711" xr:uid="{00000000-0005-0000-0000-000082080000}"/>
    <cellStyle name="Normal 4 2 4 2 2 4" xfId="742" xr:uid="{00000000-0005-0000-0000-000083080000}"/>
    <cellStyle name="Normal 4 2 4 2 2 4 2" xfId="2682" xr:uid="{00000000-0005-0000-0000-000084080000}"/>
    <cellStyle name="Normal 4 2 4 2 2 4 3" xfId="3514" xr:uid="{00000000-0005-0000-0000-000085080000}"/>
    <cellStyle name="Normal 4 2 4 2 2 4 4" xfId="1849" xr:uid="{00000000-0005-0000-0000-000086080000}"/>
    <cellStyle name="Normal 4 2 4 2 2 5" xfId="1432" xr:uid="{00000000-0005-0000-0000-000087080000}"/>
    <cellStyle name="Normal 4 2 4 2 2 6" xfId="2266" xr:uid="{00000000-0005-0000-0000-000088080000}"/>
    <cellStyle name="Normal 4 2 4 2 2 7" xfId="3098" xr:uid="{00000000-0005-0000-0000-000089080000}"/>
    <cellStyle name="Normal 4 2 4 2 2 8" xfId="1165" xr:uid="{00000000-0005-0000-0000-00008A080000}"/>
    <cellStyle name="Normal 4 2 4 2 3" xfId="349" xr:uid="{00000000-0005-0000-0000-00008B080000}"/>
    <cellStyle name="Normal 4 2 4 2 3 2" xfId="808" xr:uid="{00000000-0005-0000-0000-00008C080000}"/>
    <cellStyle name="Normal 4 2 4 2 3 2 2" xfId="2748" xr:uid="{00000000-0005-0000-0000-00008D080000}"/>
    <cellStyle name="Normal 4 2 4 2 3 2 3" xfId="3580" xr:uid="{00000000-0005-0000-0000-00008E080000}"/>
    <cellStyle name="Normal 4 2 4 2 3 2 4" xfId="1915" xr:uid="{00000000-0005-0000-0000-00008F080000}"/>
    <cellStyle name="Normal 4 2 4 2 3 3" xfId="1498" xr:uid="{00000000-0005-0000-0000-000090080000}"/>
    <cellStyle name="Normal 4 2 4 2 3 4" xfId="2332" xr:uid="{00000000-0005-0000-0000-000091080000}"/>
    <cellStyle name="Normal 4 2 4 2 3 5" xfId="3164" xr:uid="{00000000-0005-0000-0000-000092080000}"/>
    <cellStyle name="Normal 4 2 4 2 3 6" xfId="1242" xr:uid="{00000000-0005-0000-0000-000093080000}"/>
    <cellStyle name="Normal 4 2 4 2 4" xfId="491" xr:uid="{00000000-0005-0000-0000-000094080000}"/>
    <cellStyle name="Normal 4 2 4 2 4 2" xfId="950" xr:uid="{00000000-0005-0000-0000-000095080000}"/>
    <cellStyle name="Normal 4 2 4 2 4 2 2" xfId="2890" xr:uid="{00000000-0005-0000-0000-000096080000}"/>
    <cellStyle name="Normal 4 2 4 2 4 2 3" xfId="3722" xr:uid="{00000000-0005-0000-0000-000097080000}"/>
    <cellStyle name="Normal 4 2 4 2 4 2 4" xfId="2057" xr:uid="{00000000-0005-0000-0000-000098080000}"/>
    <cellStyle name="Normal 4 2 4 2 4 3" xfId="2474" xr:uid="{00000000-0005-0000-0000-000099080000}"/>
    <cellStyle name="Normal 4 2 4 2 4 4" xfId="3306" xr:uid="{00000000-0005-0000-0000-00009A080000}"/>
    <cellStyle name="Normal 4 2 4 2 4 5" xfId="1640" xr:uid="{00000000-0005-0000-0000-00009B080000}"/>
    <cellStyle name="Normal 4 2 4 2 5" xfId="670" xr:uid="{00000000-0005-0000-0000-00009C080000}"/>
    <cellStyle name="Normal 4 2 4 2 5 2" xfId="2611" xr:uid="{00000000-0005-0000-0000-00009D080000}"/>
    <cellStyle name="Normal 4 2 4 2 5 3" xfId="3443" xr:uid="{00000000-0005-0000-0000-00009E080000}"/>
    <cellStyle name="Normal 4 2 4 2 5 4" xfId="1778" xr:uid="{00000000-0005-0000-0000-00009F080000}"/>
    <cellStyle name="Normal 4 2 4 2 6" xfId="1361" xr:uid="{00000000-0005-0000-0000-0000A0080000}"/>
    <cellStyle name="Normal 4 2 4 2 7" xfId="2195" xr:uid="{00000000-0005-0000-0000-0000A1080000}"/>
    <cellStyle name="Normal 4 2 4 2 8" xfId="3027" xr:uid="{00000000-0005-0000-0000-0000A2080000}"/>
    <cellStyle name="Normal 4 2 4 2 9" xfId="1094" xr:uid="{00000000-0005-0000-0000-0000A3080000}"/>
    <cellStyle name="Normal 4 2 4 3" xfId="261" xr:uid="{00000000-0005-0000-0000-0000A4080000}"/>
    <cellStyle name="Normal 4 2 4 3 2" xfId="399" xr:uid="{00000000-0005-0000-0000-0000A5080000}"/>
    <cellStyle name="Normal 4 2 4 3 2 2" xfId="858" xr:uid="{00000000-0005-0000-0000-0000A6080000}"/>
    <cellStyle name="Normal 4 2 4 3 2 2 2" xfId="2798" xr:uid="{00000000-0005-0000-0000-0000A7080000}"/>
    <cellStyle name="Normal 4 2 4 3 2 2 3" xfId="3630" xr:uid="{00000000-0005-0000-0000-0000A8080000}"/>
    <cellStyle name="Normal 4 2 4 3 2 2 4" xfId="1965" xr:uid="{00000000-0005-0000-0000-0000A9080000}"/>
    <cellStyle name="Normal 4 2 4 3 2 3" xfId="1548" xr:uid="{00000000-0005-0000-0000-0000AA080000}"/>
    <cellStyle name="Normal 4 2 4 3 2 4" xfId="2382" xr:uid="{00000000-0005-0000-0000-0000AB080000}"/>
    <cellStyle name="Normal 4 2 4 3 2 5" xfId="3214" xr:uid="{00000000-0005-0000-0000-0000AC080000}"/>
    <cellStyle name="Normal 4 2 4 3 2 6" xfId="1244" xr:uid="{00000000-0005-0000-0000-0000AD080000}"/>
    <cellStyle name="Normal 4 2 4 3 3" xfId="541" xr:uid="{00000000-0005-0000-0000-0000AE080000}"/>
    <cellStyle name="Normal 4 2 4 3 3 2" xfId="1000" xr:uid="{00000000-0005-0000-0000-0000AF080000}"/>
    <cellStyle name="Normal 4 2 4 3 3 2 2" xfId="2940" xr:uid="{00000000-0005-0000-0000-0000B0080000}"/>
    <cellStyle name="Normal 4 2 4 3 3 2 3" xfId="3772" xr:uid="{00000000-0005-0000-0000-0000B1080000}"/>
    <cellStyle name="Normal 4 2 4 3 3 2 4" xfId="2107" xr:uid="{00000000-0005-0000-0000-0000B2080000}"/>
    <cellStyle name="Normal 4 2 4 3 3 3" xfId="2524" xr:uid="{00000000-0005-0000-0000-0000B3080000}"/>
    <cellStyle name="Normal 4 2 4 3 3 4" xfId="3356" xr:uid="{00000000-0005-0000-0000-0000B4080000}"/>
    <cellStyle name="Normal 4 2 4 3 3 5" xfId="1690" xr:uid="{00000000-0005-0000-0000-0000B5080000}"/>
    <cellStyle name="Normal 4 2 4 3 4" xfId="721" xr:uid="{00000000-0005-0000-0000-0000B6080000}"/>
    <cellStyle name="Normal 4 2 4 3 4 2" xfId="2661" xr:uid="{00000000-0005-0000-0000-0000B7080000}"/>
    <cellStyle name="Normal 4 2 4 3 4 3" xfId="3493" xr:uid="{00000000-0005-0000-0000-0000B8080000}"/>
    <cellStyle name="Normal 4 2 4 3 4 4" xfId="1828" xr:uid="{00000000-0005-0000-0000-0000B9080000}"/>
    <cellStyle name="Normal 4 2 4 3 5" xfId="1411" xr:uid="{00000000-0005-0000-0000-0000BA080000}"/>
    <cellStyle name="Normal 4 2 4 3 6" xfId="2245" xr:uid="{00000000-0005-0000-0000-0000BB080000}"/>
    <cellStyle name="Normal 4 2 4 3 7" xfId="3077" xr:uid="{00000000-0005-0000-0000-0000BC080000}"/>
    <cellStyle name="Normal 4 2 4 3 8" xfId="1144" xr:uid="{00000000-0005-0000-0000-0000BD080000}"/>
    <cellStyle name="Normal 4 2 4 4" xfId="316" xr:uid="{00000000-0005-0000-0000-0000BE080000}"/>
    <cellStyle name="Normal 4 2 4 4 2" xfId="775" xr:uid="{00000000-0005-0000-0000-0000BF080000}"/>
    <cellStyle name="Normal 4 2 4 4 2 2" xfId="2715" xr:uid="{00000000-0005-0000-0000-0000C0080000}"/>
    <cellStyle name="Normal 4 2 4 4 2 3" xfId="3547" xr:uid="{00000000-0005-0000-0000-0000C1080000}"/>
    <cellStyle name="Normal 4 2 4 4 2 4" xfId="1882" xr:uid="{00000000-0005-0000-0000-0000C2080000}"/>
    <cellStyle name="Normal 4 2 4 4 3" xfId="1465" xr:uid="{00000000-0005-0000-0000-0000C3080000}"/>
    <cellStyle name="Normal 4 2 4 4 4" xfId="2299" xr:uid="{00000000-0005-0000-0000-0000C4080000}"/>
    <cellStyle name="Normal 4 2 4 4 5" xfId="3131" xr:uid="{00000000-0005-0000-0000-0000C5080000}"/>
    <cellStyle name="Normal 4 2 4 4 6" xfId="1241" xr:uid="{00000000-0005-0000-0000-0000C6080000}"/>
    <cellStyle name="Normal 4 2 4 5" xfId="470" xr:uid="{00000000-0005-0000-0000-0000C7080000}"/>
    <cellStyle name="Normal 4 2 4 5 2" xfId="929" xr:uid="{00000000-0005-0000-0000-0000C8080000}"/>
    <cellStyle name="Normal 4 2 4 5 2 2" xfId="2869" xr:uid="{00000000-0005-0000-0000-0000C9080000}"/>
    <cellStyle name="Normal 4 2 4 5 2 3" xfId="3701" xr:uid="{00000000-0005-0000-0000-0000CA080000}"/>
    <cellStyle name="Normal 4 2 4 5 2 4" xfId="2036" xr:uid="{00000000-0005-0000-0000-0000CB080000}"/>
    <cellStyle name="Normal 4 2 4 5 3" xfId="2453" xr:uid="{00000000-0005-0000-0000-0000CC080000}"/>
    <cellStyle name="Normal 4 2 4 5 4" xfId="3285" xr:uid="{00000000-0005-0000-0000-0000CD080000}"/>
    <cellStyle name="Normal 4 2 4 5 5" xfId="1619" xr:uid="{00000000-0005-0000-0000-0000CE080000}"/>
    <cellStyle name="Normal 4 2 4 6" xfId="649" xr:uid="{00000000-0005-0000-0000-0000CF080000}"/>
    <cellStyle name="Normal 4 2 4 6 2" xfId="2590" xr:uid="{00000000-0005-0000-0000-0000D0080000}"/>
    <cellStyle name="Normal 4 2 4 6 3" xfId="3422" xr:uid="{00000000-0005-0000-0000-0000D1080000}"/>
    <cellStyle name="Normal 4 2 4 6 4" xfId="1757" xr:uid="{00000000-0005-0000-0000-0000D2080000}"/>
    <cellStyle name="Normal 4 2 4 7" xfId="1328" xr:uid="{00000000-0005-0000-0000-0000D3080000}"/>
    <cellStyle name="Normal 4 2 4 8" xfId="2162" xr:uid="{00000000-0005-0000-0000-0000D4080000}"/>
    <cellStyle name="Normal 4 2 4 9" xfId="2994" xr:uid="{00000000-0005-0000-0000-0000D5080000}"/>
    <cellStyle name="Normal 4 2 5" xfId="178" xr:uid="{00000000-0005-0000-0000-0000D6080000}"/>
    <cellStyle name="Normal 4 2 5 2" xfId="269" xr:uid="{00000000-0005-0000-0000-0000D7080000}"/>
    <cellStyle name="Normal 4 2 5 2 2" xfId="407" xr:uid="{00000000-0005-0000-0000-0000D8080000}"/>
    <cellStyle name="Normal 4 2 5 2 2 2" xfId="866" xr:uid="{00000000-0005-0000-0000-0000D9080000}"/>
    <cellStyle name="Normal 4 2 5 2 2 2 2" xfId="2806" xr:uid="{00000000-0005-0000-0000-0000DA080000}"/>
    <cellStyle name="Normal 4 2 5 2 2 2 3" xfId="3638" xr:uid="{00000000-0005-0000-0000-0000DB080000}"/>
    <cellStyle name="Normal 4 2 5 2 2 2 4" xfId="1973" xr:uid="{00000000-0005-0000-0000-0000DC080000}"/>
    <cellStyle name="Normal 4 2 5 2 2 3" xfId="1556" xr:uid="{00000000-0005-0000-0000-0000DD080000}"/>
    <cellStyle name="Normal 4 2 5 2 2 4" xfId="2390" xr:uid="{00000000-0005-0000-0000-0000DE080000}"/>
    <cellStyle name="Normal 4 2 5 2 2 5" xfId="3222" xr:uid="{00000000-0005-0000-0000-0000DF080000}"/>
    <cellStyle name="Normal 4 2 5 2 2 6" xfId="1246" xr:uid="{00000000-0005-0000-0000-0000E0080000}"/>
    <cellStyle name="Normal 4 2 5 2 3" xfId="549" xr:uid="{00000000-0005-0000-0000-0000E1080000}"/>
    <cellStyle name="Normal 4 2 5 2 3 2" xfId="1008" xr:uid="{00000000-0005-0000-0000-0000E2080000}"/>
    <cellStyle name="Normal 4 2 5 2 3 2 2" xfId="2948" xr:uid="{00000000-0005-0000-0000-0000E3080000}"/>
    <cellStyle name="Normal 4 2 5 2 3 2 3" xfId="3780" xr:uid="{00000000-0005-0000-0000-0000E4080000}"/>
    <cellStyle name="Normal 4 2 5 2 3 2 4" xfId="2115" xr:uid="{00000000-0005-0000-0000-0000E5080000}"/>
    <cellStyle name="Normal 4 2 5 2 3 3" xfId="2532" xr:uid="{00000000-0005-0000-0000-0000E6080000}"/>
    <cellStyle name="Normal 4 2 5 2 3 4" xfId="3364" xr:uid="{00000000-0005-0000-0000-0000E7080000}"/>
    <cellStyle name="Normal 4 2 5 2 3 5" xfId="1698" xr:uid="{00000000-0005-0000-0000-0000E8080000}"/>
    <cellStyle name="Normal 4 2 5 2 4" xfId="729" xr:uid="{00000000-0005-0000-0000-0000E9080000}"/>
    <cellStyle name="Normal 4 2 5 2 4 2" xfId="2669" xr:uid="{00000000-0005-0000-0000-0000EA080000}"/>
    <cellStyle name="Normal 4 2 5 2 4 3" xfId="3501" xr:uid="{00000000-0005-0000-0000-0000EB080000}"/>
    <cellStyle name="Normal 4 2 5 2 4 4" xfId="1836" xr:uid="{00000000-0005-0000-0000-0000EC080000}"/>
    <cellStyle name="Normal 4 2 5 2 5" xfId="1419" xr:uid="{00000000-0005-0000-0000-0000ED080000}"/>
    <cellStyle name="Normal 4 2 5 2 6" xfId="2253" xr:uid="{00000000-0005-0000-0000-0000EE080000}"/>
    <cellStyle name="Normal 4 2 5 2 7" xfId="3085" xr:uid="{00000000-0005-0000-0000-0000EF080000}"/>
    <cellStyle name="Normal 4 2 5 2 8" xfId="1152" xr:uid="{00000000-0005-0000-0000-0000F0080000}"/>
    <cellStyle name="Normal 4 2 5 3" xfId="336" xr:uid="{00000000-0005-0000-0000-0000F1080000}"/>
    <cellStyle name="Normal 4 2 5 3 2" xfId="795" xr:uid="{00000000-0005-0000-0000-0000F2080000}"/>
    <cellStyle name="Normal 4 2 5 3 2 2" xfId="2735" xr:uid="{00000000-0005-0000-0000-0000F3080000}"/>
    <cellStyle name="Normal 4 2 5 3 2 3" xfId="3567" xr:uid="{00000000-0005-0000-0000-0000F4080000}"/>
    <cellStyle name="Normal 4 2 5 3 2 4" xfId="1902" xr:uid="{00000000-0005-0000-0000-0000F5080000}"/>
    <cellStyle name="Normal 4 2 5 3 3" xfId="1485" xr:uid="{00000000-0005-0000-0000-0000F6080000}"/>
    <cellStyle name="Normal 4 2 5 3 4" xfId="2319" xr:uid="{00000000-0005-0000-0000-0000F7080000}"/>
    <cellStyle name="Normal 4 2 5 3 5" xfId="3151" xr:uid="{00000000-0005-0000-0000-0000F8080000}"/>
    <cellStyle name="Normal 4 2 5 3 6" xfId="1245" xr:uid="{00000000-0005-0000-0000-0000F9080000}"/>
    <cellStyle name="Normal 4 2 5 4" xfId="478" xr:uid="{00000000-0005-0000-0000-0000FA080000}"/>
    <cellStyle name="Normal 4 2 5 4 2" xfId="937" xr:uid="{00000000-0005-0000-0000-0000FB080000}"/>
    <cellStyle name="Normal 4 2 5 4 2 2" xfId="2877" xr:uid="{00000000-0005-0000-0000-0000FC080000}"/>
    <cellStyle name="Normal 4 2 5 4 2 3" xfId="3709" xr:uid="{00000000-0005-0000-0000-0000FD080000}"/>
    <cellStyle name="Normal 4 2 5 4 2 4" xfId="2044" xr:uid="{00000000-0005-0000-0000-0000FE080000}"/>
    <cellStyle name="Normal 4 2 5 4 3" xfId="2461" xr:uid="{00000000-0005-0000-0000-0000FF080000}"/>
    <cellStyle name="Normal 4 2 5 4 4" xfId="3293" xr:uid="{00000000-0005-0000-0000-000000090000}"/>
    <cellStyle name="Normal 4 2 5 4 5" xfId="1627" xr:uid="{00000000-0005-0000-0000-000001090000}"/>
    <cellStyle name="Normal 4 2 5 5" xfId="657" xr:uid="{00000000-0005-0000-0000-000002090000}"/>
    <cellStyle name="Normal 4 2 5 5 2" xfId="2598" xr:uid="{00000000-0005-0000-0000-000003090000}"/>
    <cellStyle name="Normal 4 2 5 5 3" xfId="3430" xr:uid="{00000000-0005-0000-0000-000004090000}"/>
    <cellStyle name="Normal 4 2 5 5 4" xfId="1765" xr:uid="{00000000-0005-0000-0000-000005090000}"/>
    <cellStyle name="Normal 4 2 5 6" xfId="1348" xr:uid="{00000000-0005-0000-0000-000006090000}"/>
    <cellStyle name="Normal 4 2 5 7" xfId="2182" xr:uid="{00000000-0005-0000-0000-000007090000}"/>
    <cellStyle name="Normal 4 2 5 8" xfId="3014" xr:uid="{00000000-0005-0000-0000-000008090000}"/>
    <cellStyle name="Normal 4 2 5 9" xfId="1081" xr:uid="{00000000-0005-0000-0000-000009090000}"/>
    <cellStyle name="Normal 4 2 6" xfId="237" xr:uid="{00000000-0005-0000-0000-00000A090000}"/>
    <cellStyle name="Normal 4 2 6 2" xfId="376" xr:uid="{00000000-0005-0000-0000-00000B090000}"/>
    <cellStyle name="Normal 4 2 6 2 2" xfId="518" xr:uid="{00000000-0005-0000-0000-00000C090000}"/>
    <cellStyle name="Normal 4 2 6 2 2 2" xfId="977" xr:uid="{00000000-0005-0000-0000-00000D090000}"/>
    <cellStyle name="Normal 4 2 6 2 2 2 2" xfId="2917" xr:uid="{00000000-0005-0000-0000-00000E090000}"/>
    <cellStyle name="Normal 4 2 6 2 2 2 3" xfId="3749" xr:uid="{00000000-0005-0000-0000-00000F090000}"/>
    <cellStyle name="Normal 4 2 6 2 2 2 4" xfId="2084" xr:uid="{00000000-0005-0000-0000-000010090000}"/>
    <cellStyle name="Normal 4 2 6 2 2 3" xfId="1667" xr:uid="{00000000-0005-0000-0000-000011090000}"/>
    <cellStyle name="Normal 4 2 6 2 2 4" xfId="2501" xr:uid="{00000000-0005-0000-0000-000012090000}"/>
    <cellStyle name="Normal 4 2 6 2 2 5" xfId="3333" xr:uid="{00000000-0005-0000-0000-000013090000}"/>
    <cellStyle name="Normal 4 2 6 2 2 6" xfId="1248" xr:uid="{00000000-0005-0000-0000-000014090000}"/>
    <cellStyle name="Normal 4 2 6 2 3" xfId="835" xr:uid="{00000000-0005-0000-0000-000015090000}"/>
    <cellStyle name="Normal 4 2 6 2 3 2" xfId="2775" xr:uid="{00000000-0005-0000-0000-000016090000}"/>
    <cellStyle name="Normal 4 2 6 2 3 3" xfId="3607" xr:uid="{00000000-0005-0000-0000-000017090000}"/>
    <cellStyle name="Normal 4 2 6 2 3 4" xfId="1942" xr:uid="{00000000-0005-0000-0000-000018090000}"/>
    <cellStyle name="Normal 4 2 6 2 4" xfId="1525" xr:uid="{00000000-0005-0000-0000-000019090000}"/>
    <cellStyle name="Normal 4 2 6 2 5" xfId="2359" xr:uid="{00000000-0005-0000-0000-00001A090000}"/>
    <cellStyle name="Normal 4 2 6 2 6" xfId="3191" xr:uid="{00000000-0005-0000-0000-00001B090000}"/>
    <cellStyle name="Normal 4 2 6 2 7" xfId="1121" xr:uid="{00000000-0005-0000-0000-00001C090000}"/>
    <cellStyle name="Normal 4 2 6 3" xfId="447" xr:uid="{00000000-0005-0000-0000-00001D090000}"/>
    <cellStyle name="Normal 4 2 6 3 2" xfId="906" xr:uid="{00000000-0005-0000-0000-00001E090000}"/>
    <cellStyle name="Normal 4 2 6 3 2 2" xfId="2846" xr:uid="{00000000-0005-0000-0000-00001F090000}"/>
    <cellStyle name="Normal 4 2 6 3 2 3" xfId="3678" xr:uid="{00000000-0005-0000-0000-000020090000}"/>
    <cellStyle name="Normal 4 2 6 3 2 4" xfId="2013" xr:uid="{00000000-0005-0000-0000-000021090000}"/>
    <cellStyle name="Normal 4 2 6 3 3" xfId="1596" xr:uid="{00000000-0005-0000-0000-000022090000}"/>
    <cellStyle name="Normal 4 2 6 3 4" xfId="2430" xr:uid="{00000000-0005-0000-0000-000023090000}"/>
    <cellStyle name="Normal 4 2 6 3 5" xfId="3262" xr:uid="{00000000-0005-0000-0000-000024090000}"/>
    <cellStyle name="Normal 4 2 6 3 6" xfId="1247" xr:uid="{00000000-0005-0000-0000-000025090000}"/>
    <cellStyle name="Normal 4 2 6 4" xfId="698" xr:uid="{00000000-0005-0000-0000-000026090000}"/>
    <cellStyle name="Normal 4 2 6 4 2" xfId="2638" xr:uid="{00000000-0005-0000-0000-000027090000}"/>
    <cellStyle name="Normal 4 2 6 4 3" xfId="3470" xr:uid="{00000000-0005-0000-0000-000028090000}"/>
    <cellStyle name="Normal 4 2 6 4 4" xfId="1805" xr:uid="{00000000-0005-0000-0000-000029090000}"/>
    <cellStyle name="Normal 4 2 6 5" xfId="1388" xr:uid="{00000000-0005-0000-0000-00002A090000}"/>
    <cellStyle name="Normal 4 2 6 6" xfId="2222" xr:uid="{00000000-0005-0000-0000-00002B090000}"/>
    <cellStyle name="Normal 4 2 6 7" xfId="3054" xr:uid="{00000000-0005-0000-0000-00002C090000}"/>
    <cellStyle name="Normal 4 2 6 8" xfId="1050" xr:uid="{00000000-0005-0000-0000-00002D090000}"/>
    <cellStyle name="Normal 4 2 7" xfId="220" xr:uid="{00000000-0005-0000-0000-00002E090000}"/>
    <cellStyle name="Normal 4 2 7 2" xfId="359" xr:uid="{00000000-0005-0000-0000-00002F090000}"/>
    <cellStyle name="Normal 4 2 7 2 2" xfId="818" xr:uid="{00000000-0005-0000-0000-000030090000}"/>
    <cellStyle name="Normal 4 2 7 2 2 2" xfId="2758" xr:uid="{00000000-0005-0000-0000-000031090000}"/>
    <cellStyle name="Normal 4 2 7 2 2 3" xfId="3590" xr:uid="{00000000-0005-0000-0000-000032090000}"/>
    <cellStyle name="Normal 4 2 7 2 2 4" xfId="1925" xr:uid="{00000000-0005-0000-0000-000033090000}"/>
    <cellStyle name="Normal 4 2 7 2 3" xfId="1508" xr:uid="{00000000-0005-0000-0000-000034090000}"/>
    <cellStyle name="Normal 4 2 7 2 4" xfId="2342" xr:uid="{00000000-0005-0000-0000-000035090000}"/>
    <cellStyle name="Normal 4 2 7 2 5" xfId="3174" xr:uid="{00000000-0005-0000-0000-000036090000}"/>
    <cellStyle name="Normal 4 2 7 2 6" xfId="1249" xr:uid="{00000000-0005-0000-0000-000037090000}"/>
    <cellStyle name="Normal 4 2 7 3" xfId="501" xr:uid="{00000000-0005-0000-0000-000038090000}"/>
    <cellStyle name="Normal 4 2 7 3 2" xfId="960" xr:uid="{00000000-0005-0000-0000-000039090000}"/>
    <cellStyle name="Normal 4 2 7 3 2 2" xfId="2900" xr:uid="{00000000-0005-0000-0000-00003A090000}"/>
    <cellStyle name="Normal 4 2 7 3 2 3" xfId="3732" xr:uid="{00000000-0005-0000-0000-00003B090000}"/>
    <cellStyle name="Normal 4 2 7 3 2 4" xfId="2067" xr:uid="{00000000-0005-0000-0000-00003C090000}"/>
    <cellStyle name="Normal 4 2 7 3 3" xfId="2484" xr:uid="{00000000-0005-0000-0000-00003D090000}"/>
    <cellStyle name="Normal 4 2 7 3 4" xfId="3316" xr:uid="{00000000-0005-0000-0000-00003E090000}"/>
    <cellStyle name="Normal 4 2 7 3 5" xfId="1650" xr:uid="{00000000-0005-0000-0000-00003F090000}"/>
    <cellStyle name="Normal 4 2 7 4" xfId="681" xr:uid="{00000000-0005-0000-0000-000040090000}"/>
    <cellStyle name="Normal 4 2 7 4 2" xfId="2621" xr:uid="{00000000-0005-0000-0000-000041090000}"/>
    <cellStyle name="Normal 4 2 7 4 3" xfId="3453" xr:uid="{00000000-0005-0000-0000-000042090000}"/>
    <cellStyle name="Normal 4 2 7 4 4" xfId="1788" xr:uid="{00000000-0005-0000-0000-000043090000}"/>
    <cellStyle name="Normal 4 2 7 5" xfId="1371" xr:uid="{00000000-0005-0000-0000-000044090000}"/>
    <cellStyle name="Normal 4 2 7 6" xfId="2205" xr:uid="{00000000-0005-0000-0000-000045090000}"/>
    <cellStyle name="Normal 4 2 7 7" xfId="3037" xr:uid="{00000000-0005-0000-0000-000046090000}"/>
    <cellStyle name="Normal 4 2 7 8" xfId="1104" xr:uid="{00000000-0005-0000-0000-000047090000}"/>
    <cellStyle name="Normal 4 2 8" xfId="293" xr:uid="{00000000-0005-0000-0000-000048090000}"/>
    <cellStyle name="Normal 4 2 8 2" xfId="752" xr:uid="{00000000-0005-0000-0000-000049090000}"/>
    <cellStyle name="Normal 4 2 8 2 2" xfId="2692" xr:uid="{00000000-0005-0000-0000-00004A090000}"/>
    <cellStyle name="Normal 4 2 8 2 3" xfId="3524" xr:uid="{00000000-0005-0000-0000-00004B090000}"/>
    <cellStyle name="Normal 4 2 8 2 4" xfId="1859" xr:uid="{00000000-0005-0000-0000-00004C090000}"/>
    <cellStyle name="Normal 4 2 8 3" xfId="1442" xr:uid="{00000000-0005-0000-0000-00004D090000}"/>
    <cellStyle name="Normal 4 2 8 4" xfId="2276" xr:uid="{00000000-0005-0000-0000-00004E090000}"/>
    <cellStyle name="Normal 4 2 8 5" xfId="3108" xr:uid="{00000000-0005-0000-0000-00004F090000}"/>
    <cellStyle name="Normal 4 2 8 6" xfId="1228" xr:uid="{00000000-0005-0000-0000-000050090000}"/>
    <cellStyle name="Normal 4 2 9" xfId="430" xr:uid="{00000000-0005-0000-0000-000051090000}"/>
    <cellStyle name="Normal 4 2 9 2" xfId="889" xr:uid="{00000000-0005-0000-0000-000052090000}"/>
    <cellStyle name="Normal 4 2 9 2 2" xfId="2829" xr:uid="{00000000-0005-0000-0000-000053090000}"/>
    <cellStyle name="Normal 4 2 9 2 3" xfId="3661" xr:uid="{00000000-0005-0000-0000-000054090000}"/>
    <cellStyle name="Normal 4 2 9 2 4" xfId="1996" xr:uid="{00000000-0005-0000-0000-000055090000}"/>
    <cellStyle name="Normal 4 2 9 3" xfId="2413" xr:uid="{00000000-0005-0000-0000-000056090000}"/>
    <cellStyle name="Normal 4 2 9 4" xfId="3245" xr:uid="{00000000-0005-0000-0000-000057090000}"/>
    <cellStyle name="Normal 4 2 9 5" xfId="1579" xr:uid="{00000000-0005-0000-0000-000058090000}"/>
    <cellStyle name="Normal 4 3" xfId="37" xr:uid="{00000000-0005-0000-0000-000059090000}"/>
    <cellStyle name="Normal 4 3 2" xfId="201" xr:uid="{00000000-0005-0000-0000-00005A090000}"/>
    <cellStyle name="Normal 4 3 3" xfId="194" xr:uid="{00000000-0005-0000-0000-00005B090000}"/>
    <cellStyle name="Normal 4 3 3 2" xfId="270" xr:uid="{00000000-0005-0000-0000-00005C090000}"/>
    <cellStyle name="Normal 4 3 3 2 2" xfId="408" xr:uid="{00000000-0005-0000-0000-00005D090000}"/>
    <cellStyle name="Normal 4 3 3 2 2 2" xfId="867" xr:uid="{00000000-0005-0000-0000-00005E090000}"/>
    <cellStyle name="Normal 4 3 3 2 2 2 2" xfId="2807" xr:uid="{00000000-0005-0000-0000-00005F090000}"/>
    <cellStyle name="Normal 4 3 3 2 2 2 3" xfId="3639" xr:uid="{00000000-0005-0000-0000-000060090000}"/>
    <cellStyle name="Normal 4 3 3 2 2 2 4" xfId="1974" xr:uid="{00000000-0005-0000-0000-000061090000}"/>
    <cellStyle name="Normal 4 3 3 2 2 3" xfId="1557" xr:uid="{00000000-0005-0000-0000-000062090000}"/>
    <cellStyle name="Normal 4 3 3 2 2 4" xfId="2391" xr:uid="{00000000-0005-0000-0000-000063090000}"/>
    <cellStyle name="Normal 4 3 3 2 2 5" xfId="3223" xr:uid="{00000000-0005-0000-0000-000064090000}"/>
    <cellStyle name="Normal 4 3 3 2 2 6" xfId="1251" xr:uid="{00000000-0005-0000-0000-000065090000}"/>
    <cellStyle name="Normal 4 3 3 2 3" xfId="550" xr:uid="{00000000-0005-0000-0000-000066090000}"/>
    <cellStyle name="Normal 4 3 3 2 3 2" xfId="1009" xr:uid="{00000000-0005-0000-0000-000067090000}"/>
    <cellStyle name="Normal 4 3 3 2 3 2 2" xfId="2949" xr:uid="{00000000-0005-0000-0000-000068090000}"/>
    <cellStyle name="Normal 4 3 3 2 3 2 3" xfId="3781" xr:uid="{00000000-0005-0000-0000-000069090000}"/>
    <cellStyle name="Normal 4 3 3 2 3 2 4" xfId="2116" xr:uid="{00000000-0005-0000-0000-00006A090000}"/>
    <cellStyle name="Normal 4 3 3 2 3 3" xfId="2533" xr:uid="{00000000-0005-0000-0000-00006B090000}"/>
    <cellStyle name="Normal 4 3 3 2 3 4" xfId="3365" xr:uid="{00000000-0005-0000-0000-00006C090000}"/>
    <cellStyle name="Normal 4 3 3 2 3 5" xfId="1699" xr:uid="{00000000-0005-0000-0000-00006D090000}"/>
    <cellStyle name="Normal 4 3 3 2 4" xfId="730" xr:uid="{00000000-0005-0000-0000-00006E090000}"/>
    <cellStyle name="Normal 4 3 3 2 4 2" xfId="2670" xr:uid="{00000000-0005-0000-0000-00006F090000}"/>
    <cellStyle name="Normal 4 3 3 2 4 3" xfId="3502" xr:uid="{00000000-0005-0000-0000-000070090000}"/>
    <cellStyle name="Normal 4 3 3 2 4 4" xfId="1837" xr:uid="{00000000-0005-0000-0000-000071090000}"/>
    <cellStyle name="Normal 4 3 3 2 5" xfId="1420" xr:uid="{00000000-0005-0000-0000-000072090000}"/>
    <cellStyle name="Normal 4 3 3 2 6" xfId="2254" xr:uid="{00000000-0005-0000-0000-000073090000}"/>
    <cellStyle name="Normal 4 3 3 2 7" xfId="3086" xr:uid="{00000000-0005-0000-0000-000074090000}"/>
    <cellStyle name="Normal 4 3 3 2 8" xfId="1153" xr:uid="{00000000-0005-0000-0000-000075090000}"/>
    <cellStyle name="Normal 4 3 3 3" xfId="337" xr:uid="{00000000-0005-0000-0000-000076090000}"/>
    <cellStyle name="Normal 4 3 3 3 2" xfId="796" xr:uid="{00000000-0005-0000-0000-000077090000}"/>
    <cellStyle name="Normal 4 3 3 3 2 2" xfId="2736" xr:uid="{00000000-0005-0000-0000-000078090000}"/>
    <cellStyle name="Normal 4 3 3 3 2 3" xfId="3568" xr:uid="{00000000-0005-0000-0000-000079090000}"/>
    <cellStyle name="Normal 4 3 3 3 2 4" xfId="1903" xr:uid="{00000000-0005-0000-0000-00007A090000}"/>
    <cellStyle name="Normal 4 3 3 3 3" xfId="1486" xr:uid="{00000000-0005-0000-0000-00007B090000}"/>
    <cellStyle name="Normal 4 3 3 3 4" xfId="2320" xr:uid="{00000000-0005-0000-0000-00007C090000}"/>
    <cellStyle name="Normal 4 3 3 3 5" xfId="3152" xr:uid="{00000000-0005-0000-0000-00007D090000}"/>
    <cellStyle name="Normal 4 3 3 3 6" xfId="1250" xr:uid="{00000000-0005-0000-0000-00007E090000}"/>
    <cellStyle name="Normal 4 3 3 4" xfId="479" xr:uid="{00000000-0005-0000-0000-00007F090000}"/>
    <cellStyle name="Normal 4 3 3 4 2" xfId="938" xr:uid="{00000000-0005-0000-0000-000080090000}"/>
    <cellStyle name="Normal 4 3 3 4 2 2" xfId="2878" xr:uid="{00000000-0005-0000-0000-000081090000}"/>
    <cellStyle name="Normal 4 3 3 4 2 3" xfId="3710" xr:uid="{00000000-0005-0000-0000-000082090000}"/>
    <cellStyle name="Normal 4 3 3 4 2 4" xfId="2045" xr:uid="{00000000-0005-0000-0000-000083090000}"/>
    <cellStyle name="Normal 4 3 3 4 3" xfId="2462" xr:uid="{00000000-0005-0000-0000-000084090000}"/>
    <cellStyle name="Normal 4 3 3 4 4" xfId="3294" xr:uid="{00000000-0005-0000-0000-000085090000}"/>
    <cellStyle name="Normal 4 3 3 4 5" xfId="1628" xr:uid="{00000000-0005-0000-0000-000086090000}"/>
    <cellStyle name="Normal 4 3 3 5" xfId="658" xr:uid="{00000000-0005-0000-0000-000087090000}"/>
    <cellStyle name="Normal 4 3 3 5 2" xfId="2599" xr:uid="{00000000-0005-0000-0000-000088090000}"/>
    <cellStyle name="Normal 4 3 3 5 3" xfId="3431" xr:uid="{00000000-0005-0000-0000-000089090000}"/>
    <cellStyle name="Normal 4 3 3 5 4" xfId="1766" xr:uid="{00000000-0005-0000-0000-00008A090000}"/>
    <cellStyle name="Normal 4 3 3 6" xfId="1349" xr:uid="{00000000-0005-0000-0000-00008B090000}"/>
    <cellStyle name="Normal 4 3 3 7" xfId="2183" xr:uid="{00000000-0005-0000-0000-00008C090000}"/>
    <cellStyle name="Normal 4 3 3 8" xfId="3015" xr:uid="{00000000-0005-0000-0000-00008D090000}"/>
    <cellStyle name="Normal 4 3 3 9" xfId="1082" xr:uid="{00000000-0005-0000-0000-00008E090000}"/>
    <cellStyle name="Normal 4 3 4" xfId="626" xr:uid="{00000000-0005-0000-0000-00008F090000}"/>
    <cellStyle name="Normal 4 3 5" xfId="585" xr:uid="{00000000-0005-0000-0000-000090090000}"/>
    <cellStyle name="Normal 4 4" xfId="46" xr:uid="{00000000-0005-0000-0000-000091090000}"/>
    <cellStyle name="Normal 4 4 10" xfId="586" xr:uid="{00000000-0005-0000-0000-000092090000}"/>
    <cellStyle name="Normal 4 4 11" xfId="1309" xr:uid="{00000000-0005-0000-0000-000093090000}"/>
    <cellStyle name="Normal 4 4 12" xfId="2143" xr:uid="{00000000-0005-0000-0000-000094090000}"/>
    <cellStyle name="Normal 4 4 13" xfId="2975" xr:uid="{00000000-0005-0000-0000-000095090000}"/>
    <cellStyle name="Normal 4 4 14" xfId="1032" xr:uid="{00000000-0005-0000-0000-000096090000}"/>
    <cellStyle name="Normal 4 4 2" xfId="160" xr:uid="{00000000-0005-0000-0000-000097090000}"/>
    <cellStyle name="Normal 4 4 2 10" xfId="1066" xr:uid="{00000000-0005-0000-0000-000098090000}"/>
    <cellStyle name="Normal 4 4 2 2" xfId="213" xr:uid="{00000000-0005-0000-0000-000099090000}"/>
    <cellStyle name="Normal 4 4 2 2 2" xfId="286" xr:uid="{00000000-0005-0000-0000-00009A090000}"/>
    <cellStyle name="Normal 4 4 2 2 2 2" xfId="424" xr:uid="{00000000-0005-0000-0000-00009B090000}"/>
    <cellStyle name="Normal 4 4 2 2 2 2 2" xfId="883" xr:uid="{00000000-0005-0000-0000-00009C090000}"/>
    <cellStyle name="Normal 4 4 2 2 2 2 2 2" xfId="2823" xr:uid="{00000000-0005-0000-0000-00009D090000}"/>
    <cellStyle name="Normal 4 4 2 2 2 2 2 3" xfId="3655" xr:uid="{00000000-0005-0000-0000-00009E090000}"/>
    <cellStyle name="Normal 4 4 2 2 2 2 2 4" xfId="1990" xr:uid="{00000000-0005-0000-0000-00009F090000}"/>
    <cellStyle name="Normal 4 4 2 2 2 2 3" xfId="1573" xr:uid="{00000000-0005-0000-0000-0000A0090000}"/>
    <cellStyle name="Normal 4 4 2 2 2 2 4" xfId="2407" xr:uid="{00000000-0005-0000-0000-0000A1090000}"/>
    <cellStyle name="Normal 4 4 2 2 2 2 5" xfId="3239" xr:uid="{00000000-0005-0000-0000-0000A2090000}"/>
    <cellStyle name="Normal 4 4 2 2 2 2 6" xfId="1255" xr:uid="{00000000-0005-0000-0000-0000A3090000}"/>
    <cellStyle name="Normal 4 4 2 2 2 3" xfId="566" xr:uid="{00000000-0005-0000-0000-0000A4090000}"/>
    <cellStyle name="Normal 4 4 2 2 2 3 2" xfId="1025" xr:uid="{00000000-0005-0000-0000-0000A5090000}"/>
    <cellStyle name="Normal 4 4 2 2 2 3 2 2" xfId="2965" xr:uid="{00000000-0005-0000-0000-0000A6090000}"/>
    <cellStyle name="Normal 4 4 2 2 2 3 2 3" xfId="3797" xr:uid="{00000000-0005-0000-0000-0000A7090000}"/>
    <cellStyle name="Normal 4 4 2 2 2 3 2 4" xfId="2132" xr:uid="{00000000-0005-0000-0000-0000A8090000}"/>
    <cellStyle name="Normal 4 4 2 2 2 3 3" xfId="2549" xr:uid="{00000000-0005-0000-0000-0000A9090000}"/>
    <cellStyle name="Normal 4 4 2 2 2 3 4" xfId="3381" xr:uid="{00000000-0005-0000-0000-0000AA090000}"/>
    <cellStyle name="Normal 4 4 2 2 2 3 5" xfId="1715" xr:uid="{00000000-0005-0000-0000-0000AB090000}"/>
    <cellStyle name="Normal 4 4 2 2 2 4" xfId="746" xr:uid="{00000000-0005-0000-0000-0000AC090000}"/>
    <cellStyle name="Normal 4 4 2 2 2 4 2" xfId="2686" xr:uid="{00000000-0005-0000-0000-0000AD090000}"/>
    <cellStyle name="Normal 4 4 2 2 2 4 3" xfId="3518" xr:uid="{00000000-0005-0000-0000-0000AE090000}"/>
    <cellStyle name="Normal 4 4 2 2 2 4 4" xfId="1853" xr:uid="{00000000-0005-0000-0000-0000AF090000}"/>
    <cellStyle name="Normal 4 4 2 2 2 5" xfId="1436" xr:uid="{00000000-0005-0000-0000-0000B0090000}"/>
    <cellStyle name="Normal 4 4 2 2 2 6" xfId="2270" xr:uid="{00000000-0005-0000-0000-0000B1090000}"/>
    <cellStyle name="Normal 4 4 2 2 2 7" xfId="3102" xr:uid="{00000000-0005-0000-0000-0000B2090000}"/>
    <cellStyle name="Normal 4 4 2 2 2 8" xfId="1169" xr:uid="{00000000-0005-0000-0000-0000B3090000}"/>
    <cellStyle name="Normal 4 4 2 2 3" xfId="353" xr:uid="{00000000-0005-0000-0000-0000B4090000}"/>
    <cellStyle name="Normal 4 4 2 2 3 2" xfId="812" xr:uid="{00000000-0005-0000-0000-0000B5090000}"/>
    <cellStyle name="Normal 4 4 2 2 3 2 2" xfId="2752" xr:uid="{00000000-0005-0000-0000-0000B6090000}"/>
    <cellStyle name="Normal 4 4 2 2 3 2 3" xfId="3584" xr:uid="{00000000-0005-0000-0000-0000B7090000}"/>
    <cellStyle name="Normal 4 4 2 2 3 2 4" xfId="1919" xr:uid="{00000000-0005-0000-0000-0000B8090000}"/>
    <cellStyle name="Normal 4 4 2 2 3 3" xfId="1502" xr:uid="{00000000-0005-0000-0000-0000B9090000}"/>
    <cellStyle name="Normal 4 4 2 2 3 4" xfId="2336" xr:uid="{00000000-0005-0000-0000-0000BA090000}"/>
    <cellStyle name="Normal 4 4 2 2 3 5" xfId="3168" xr:uid="{00000000-0005-0000-0000-0000BB090000}"/>
    <cellStyle name="Normal 4 4 2 2 3 6" xfId="1254" xr:uid="{00000000-0005-0000-0000-0000BC090000}"/>
    <cellStyle name="Normal 4 4 2 2 4" xfId="495" xr:uid="{00000000-0005-0000-0000-0000BD090000}"/>
    <cellStyle name="Normal 4 4 2 2 4 2" xfId="954" xr:uid="{00000000-0005-0000-0000-0000BE090000}"/>
    <cellStyle name="Normal 4 4 2 2 4 2 2" xfId="2894" xr:uid="{00000000-0005-0000-0000-0000BF090000}"/>
    <cellStyle name="Normal 4 4 2 2 4 2 3" xfId="3726" xr:uid="{00000000-0005-0000-0000-0000C0090000}"/>
    <cellStyle name="Normal 4 4 2 2 4 2 4" xfId="2061" xr:uid="{00000000-0005-0000-0000-0000C1090000}"/>
    <cellStyle name="Normal 4 4 2 2 4 3" xfId="2478" xr:uid="{00000000-0005-0000-0000-0000C2090000}"/>
    <cellStyle name="Normal 4 4 2 2 4 4" xfId="3310" xr:uid="{00000000-0005-0000-0000-0000C3090000}"/>
    <cellStyle name="Normal 4 4 2 2 4 5" xfId="1644" xr:uid="{00000000-0005-0000-0000-0000C4090000}"/>
    <cellStyle name="Normal 4 4 2 2 5" xfId="674" xr:uid="{00000000-0005-0000-0000-0000C5090000}"/>
    <cellStyle name="Normal 4 4 2 2 5 2" xfId="2615" xr:uid="{00000000-0005-0000-0000-0000C6090000}"/>
    <cellStyle name="Normal 4 4 2 2 5 3" xfId="3447" xr:uid="{00000000-0005-0000-0000-0000C7090000}"/>
    <cellStyle name="Normal 4 4 2 2 5 4" xfId="1782" xr:uid="{00000000-0005-0000-0000-0000C8090000}"/>
    <cellStyle name="Normal 4 4 2 2 6" xfId="1365" xr:uid="{00000000-0005-0000-0000-0000C9090000}"/>
    <cellStyle name="Normal 4 4 2 2 7" xfId="2199" xr:uid="{00000000-0005-0000-0000-0000CA090000}"/>
    <cellStyle name="Normal 4 4 2 2 8" xfId="3031" xr:uid="{00000000-0005-0000-0000-0000CB090000}"/>
    <cellStyle name="Normal 4 4 2 2 9" xfId="1098" xr:uid="{00000000-0005-0000-0000-0000CC090000}"/>
    <cellStyle name="Normal 4 4 2 3" xfId="254" xr:uid="{00000000-0005-0000-0000-0000CD090000}"/>
    <cellStyle name="Normal 4 4 2 3 2" xfId="392" xr:uid="{00000000-0005-0000-0000-0000CE090000}"/>
    <cellStyle name="Normal 4 4 2 3 2 2" xfId="851" xr:uid="{00000000-0005-0000-0000-0000CF090000}"/>
    <cellStyle name="Normal 4 4 2 3 2 2 2" xfId="2791" xr:uid="{00000000-0005-0000-0000-0000D0090000}"/>
    <cellStyle name="Normal 4 4 2 3 2 2 3" xfId="3623" xr:uid="{00000000-0005-0000-0000-0000D1090000}"/>
    <cellStyle name="Normal 4 4 2 3 2 2 4" xfId="1958" xr:uid="{00000000-0005-0000-0000-0000D2090000}"/>
    <cellStyle name="Normal 4 4 2 3 2 3" xfId="1541" xr:uid="{00000000-0005-0000-0000-0000D3090000}"/>
    <cellStyle name="Normal 4 4 2 3 2 4" xfId="2375" xr:uid="{00000000-0005-0000-0000-0000D4090000}"/>
    <cellStyle name="Normal 4 4 2 3 2 5" xfId="3207" xr:uid="{00000000-0005-0000-0000-0000D5090000}"/>
    <cellStyle name="Normal 4 4 2 3 2 6" xfId="1256" xr:uid="{00000000-0005-0000-0000-0000D6090000}"/>
    <cellStyle name="Normal 4 4 2 3 3" xfId="534" xr:uid="{00000000-0005-0000-0000-0000D7090000}"/>
    <cellStyle name="Normal 4 4 2 3 3 2" xfId="993" xr:uid="{00000000-0005-0000-0000-0000D8090000}"/>
    <cellStyle name="Normal 4 4 2 3 3 2 2" xfId="2933" xr:uid="{00000000-0005-0000-0000-0000D9090000}"/>
    <cellStyle name="Normal 4 4 2 3 3 2 3" xfId="3765" xr:uid="{00000000-0005-0000-0000-0000DA090000}"/>
    <cellStyle name="Normal 4 4 2 3 3 2 4" xfId="2100" xr:uid="{00000000-0005-0000-0000-0000DB090000}"/>
    <cellStyle name="Normal 4 4 2 3 3 3" xfId="2517" xr:uid="{00000000-0005-0000-0000-0000DC090000}"/>
    <cellStyle name="Normal 4 4 2 3 3 4" xfId="3349" xr:uid="{00000000-0005-0000-0000-0000DD090000}"/>
    <cellStyle name="Normal 4 4 2 3 3 5" xfId="1683" xr:uid="{00000000-0005-0000-0000-0000DE090000}"/>
    <cellStyle name="Normal 4 4 2 3 4" xfId="714" xr:uid="{00000000-0005-0000-0000-0000DF090000}"/>
    <cellStyle name="Normal 4 4 2 3 4 2" xfId="2654" xr:uid="{00000000-0005-0000-0000-0000E0090000}"/>
    <cellStyle name="Normal 4 4 2 3 4 3" xfId="3486" xr:uid="{00000000-0005-0000-0000-0000E1090000}"/>
    <cellStyle name="Normal 4 4 2 3 4 4" xfId="1821" xr:uid="{00000000-0005-0000-0000-0000E2090000}"/>
    <cellStyle name="Normal 4 4 2 3 5" xfId="1404" xr:uid="{00000000-0005-0000-0000-0000E3090000}"/>
    <cellStyle name="Normal 4 4 2 3 6" xfId="2238" xr:uid="{00000000-0005-0000-0000-0000E4090000}"/>
    <cellStyle name="Normal 4 4 2 3 7" xfId="3070" xr:uid="{00000000-0005-0000-0000-0000E5090000}"/>
    <cellStyle name="Normal 4 4 2 3 8" xfId="1137" xr:uid="{00000000-0005-0000-0000-0000E6090000}"/>
    <cellStyle name="Normal 4 4 2 4" xfId="309" xr:uid="{00000000-0005-0000-0000-0000E7090000}"/>
    <cellStyle name="Normal 4 4 2 4 2" xfId="768" xr:uid="{00000000-0005-0000-0000-0000E8090000}"/>
    <cellStyle name="Normal 4 4 2 4 2 2" xfId="2708" xr:uid="{00000000-0005-0000-0000-0000E9090000}"/>
    <cellStyle name="Normal 4 4 2 4 2 3" xfId="3540" xr:uid="{00000000-0005-0000-0000-0000EA090000}"/>
    <cellStyle name="Normal 4 4 2 4 2 4" xfId="1875" xr:uid="{00000000-0005-0000-0000-0000EB090000}"/>
    <cellStyle name="Normal 4 4 2 4 3" xfId="1458" xr:uid="{00000000-0005-0000-0000-0000EC090000}"/>
    <cellStyle name="Normal 4 4 2 4 4" xfId="2292" xr:uid="{00000000-0005-0000-0000-0000ED090000}"/>
    <cellStyle name="Normal 4 4 2 4 5" xfId="3124" xr:uid="{00000000-0005-0000-0000-0000EE090000}"/>
    <cellStyle name="Normal 4 4 2 4 6" xfId="1253" xr:uid="{00000000-0005-0000-0000-0000EF090000}"/>
    <cellStyle name="Normal 4 4 2 5" xfId="463" xr:uid="{00000000-0005-0000-0000-0000F0090000}"/>
    <cellStyle name="Normal 4 4 2 5 2" xfId="922" xr:uid="{00000000-0005-0000-0000-0000F1090000}"/>
    <cellStyle name="Normal 4 4 2 5 2 2" xfId="2862" xr:uid="{00000000-0005-0000-0000-0000F2090000}"/>
    <cellStyle name="Normal 4 4 2 5 2 3" xfId="3694" xr:uid="{00000000-0005-0000-0000-0000F3090000}"/>
    <cellStyle name="Normal 4 4 2 5 2 4" xfId="2029" xr:uid="{00000000-0005-0000-0000-0000F4090000}"/>
    <cellStyle name="Normal 4 4 2 5 3" xfId="2446" xr:uid="{00000000-0005-0000-0000-0000F5090000}"/>
    <cellStyle name="Normal 4 4 2 5 4" xfId="3278" xr:uid="{00000000-0005-0000-0000-0000F6090000}"/>
    <cellStyle name="Normal 4 4 2 5 5" xfId="1612" xr:uid="{00000000-0005-0000-0000-0000F7090000}"/>
    <cellStyle name="Normal 4 4 2 6" xfId="642" xr:uid="{00000000-0005-0000-0000-0000F8090000}"/>
    <cellStyle name="Normal 4 4 2 6 2" xfId="2583" xr:uid="{00000000-0005-0000-0000-0000F9090000}"/>
    <cellStyle name="Normal 4 4 2 6 3" xfId="3415" xr:uid="{00000000-0005-0000-0000-0000FA090000}"/>
    <cellStyle name="Normal 4 4 2 6 4" xfId="1750" xr:uid="{00000000-0005-0000-0000-0000FB090000}"/>
    <cellStyle name="Normal 4 4 2 7" xfId="1321" xr:uid="{00000000-0005-0000-0000-0000FC090000}"/>
    <cellStyle name="Normal 4 4 2 8" xfId="2155" xr:uid="{00000000-0005-0000-0000-0000FD090000}"/>
    <cellStyle name="Normal 4 4 2 9" xfId="2987" xr:uid="{00000000-0005-0000-0000-0000FE090000}"/>
    <cellStyle name="Normal 4 4 3" xfId="166" xr:uid="{00000000-0005-0000-0000-0000FF090000}"/>
    <cellStyle name="Normal 4 4 3 2" xfId="260" xr:uid="{00000000-0005-0000-0000-0000000A0000}"/>
    <cellStyle name="Normal 4 4 3 2 2" xfId="398" xr:uid="{00000000-0005-0000-0000-0000010A0000}"/>
    <cellStyle name="Normal 4 4 3 2 2 2" xfId="857" xr:uid="{00000000-0005-0000-0000-0000020A0000}"/>
    <cellStyle name="Normal 4 4 3 2 2 2 2" xfId="2797" xr:uid="{00000000-0005-0000-0000-0000030A0000}"/>
    <cellStyle name="Normal 4 4 3 2 2 2 3" xfId="3629" xr:uid="{00000000-0005-0000-0000-0000040A0000}"/>
    <cellStyle name="Normal 4 4 3 2 2 2 4" xfId="1964" xr:uid="{00000000-0005-0000-0000-0000050A0000}"/>
    <cellStyle name="Normal 4 4 3 2 2 3" xfId="1547" xr:uid="{00000000-0005-0000-0000-0000060A0000}"/>
    <cellStyle name="Normal 4 4 3 2 2 4" xfId="2381" xr:uid="{00000000-0005-0000-0000-0000070A0000}"/>
    <cellStyle name="Normal 4 4 3 2 2 5" xfId="3213" xr:uid="{00000000-0005-0000-0000-0000080A0000}"/>
    <cellStyle name="Normal 4 4 3 2 2 6" xfId="1258" xr:uid="{00000000-0005-0000-0000-0000090A0000}"/>
    <cellStyle name="Normal 4 4 3 2 3" xfId="540" xr:uid="{00000000-0005-0000-0000-00000A0A0000}"/>
    <cellStyle name="Normal 4 4 3 2 3 2" xfId="999" xr:uid="{00000000-0005-0000-0000-00000B0A0000}"/>
    <cellStyle name="Normal 4 4 3 2 3 2 2" xfId="2939" xr:uid="{00000000-0005-0000-0000-00000C0A0000}"/>
    <cellStyle name="Normal 4 4 3 2 3 2 3" xfId="3771" xr:uid="{00000000-0005-0000-0000-00000D0A0000}"/>
    <cellStyle name="Normal 4 4 3 2 3 2 4" xfId="2106" xr:uid="{00000000-0005-0000-0000-00000E0A0000}"/>
    <cellStyle name="Normal 4 4 3 2 3 3" xfId="2523" xr:uid="{00000000-0005-0000-0000-00000F0A0000}"/>
    <cellStyle name="Normal 4 4 3 2 3 4" xfId="3355" xr:uid="{00000000-0005-0000-0000-0000100A0000}"/>
    <cellStyle name="Normal 4 4 3 2 3 5" xfId="1689" xr:uid="{00000000-0005-0000-0000-0000110A0000}"/>
    <cellStyle name="Normal 4 4 3 2 4" xfId="720" xr:uid="{00000000-0005-0000-0000-0000120A0000}"/>
    <cellStyle name="Normal 4 4 3 2 4 2" xfId="2660" xr:uid="{00000000-0005-0000-0000-0000130A0000}"/>
    <cellStyle name="Normal 4 4 3 2 4 3" xfId="3492" xr:uid="{00000000-0005-0000-0000-0000140A0000}"/>
    <cellStyle name="Normal 4 4 3 2 4 4" xfId="1827" xr:uid="{00000000-0005-0000-0000-0000150A0000}"/>
    <cellStyle name="Normal 4 4 3 2 5" xfId="1410" xr:uid="{00000000-0005-0000-0000-0000160A0000}"/>
    <cellStyle name="Normal 4 4 3 2 6" xfId="2244" xr:uid="{00000000-0005-0000-0000-0000170A0000}"/>
    <cellStyle name="Normal 4 4 3 2 7" xfId="3076" xr:uid="{00000000-0005-0000-0000-0000180A0000}"/>
    <cellStyle name="Normal 4 4 3 2 8" xfId="1143" xr:uid="{00000000-0005-0000-0000-0000190A0000}"/>
    <cellStyle name="Normal 4 4 3 3" xfId="315" xr:uid="{00000000-0005-0000-0000-00001A0A0000}"/>
    <cellStyle name="Normal 4 4 3 3 2" xfId="774" xr:uid="{00000000-0005-0000-0000-00001B0A0000}"/>
    <cellStyle name="Normal 4 4 3 3 2 2" xfId="2714" xr:uid="{00000000-0005-0000-0000-00001C0A0000}"/>
    <cellStyle name="Normal 4 4 3 3 2 3" xfId="3546" xr:uid="{00000000-0005-0000-0000-00001D0A0000}"/>
    <cellStyle name="Normal 4 4 3 3 2 4" xfId="1881" xr:uid="{00000000-0005-0000-0000-00001E0A0000}"/>
    <cellStyle name="Normal 4 4 3 3 3" xfId="1464" xr:uid="{00000000-0005-0000-0000-00001F0A0000}"/>
    <cellStyle name="Normal 4 4 3 3 4" xfId="2298" xr:uid="{00000000-0005-0000-0000-0000200A0000}"/>
    <cellStyle name="Normal 4 4 3 3 5" xfId="3130" xr:uid="{00000000-0005-0000-0000-0000210A0000}"/>
    <cellStyle name="Normal 4 4 3 3 6" xfId="1257" xr:uid="{00000000-0005-0000-0000-0000220A0000}"/>
    <cellStyle name="Normal 4 4 3 4" xfId="469" xr:uid="{00000000-0005-0000-0000-0000230A0000}"/>
    <cellStyle name="Normal 4 4 3 4 2" xfId="928" xr:uid="{00000000-0005-0000-0000-0000240A0000}"/>
    <cellStyle name="Normal 4 4 3 4 2 2" xfId="2868" xr:uid="{00000000-0005-0000-0000-0000250A0000}"/>
    <cellStyle name="Normal 4 4 3 4 2 3" xfId="3700" xr:uid="{00000000-0005-0000-0000-0000260A0000}"/>
    <cellStyle name="Normal 4 4 3 4 2 4" xfId="2035" xr:uid="{00000000-0005-0000-0000-0000270A0000}"/>
    <cellStyle name="Normal 4 4 3 4 3" xfId="2452" xr:uid="{00000000-0005-0000-0000-0000280A0000}"/>
    <cellStyle name="Normal 4 4 3 4 4" xfId="3284" xr:uid="{00000000-0005-0000-0000-0000290A0000}"/>
    <cellStyle name="Normal 4 4 3 4 5" xfId="1618" xr:uid="{00000000-0005-0000-0000-00002A0A0000}"/>
    <cellStyle name="Normal 4 4 3 5" xfId="648" xr:uid="{00000000-0005-0000-0000-00002B0A0000}"/>
    <cellStyle name="Normal 4 4 3 5 2" xfId="2589" xr:uid="{00000000-0005-0000-0000-00002C0A0000}"/>
    <cellStyle name="Normal 4 4 3 5 3" xfId="3421" xr:uid="{00000000-0005-0000-0000-00002D0A0000}"/>
    <cellStyle name="Normal 4 4 3 5 4" xfId="1756" xr:uid="{00000000-0005-0000-0000-00002E0A0000}"/>
    <cellStyle name="Normal 4 4 3 6" xfId="1327" xr:uid="{00000000-0005-0000-0000-00002F0A0000}"/>
    <cellStyle name="Normal 4 4 3 7" xfId="2161" xr:uid="{00000000-0005-0000-0000-0000300A0000}"/>
    <cellStyle name="Normal 4 4 3 8" xfId="2993" xr:uid="{00000000-0005-0000-0000-0000310A0000}"/>
    <cellStyle name="Normal 4 4 3 9" xfId="1072" xr:uid="{00000000-0005-0000-0000-0000320A0000}"/>
    <cellStyle name="Normal 4 4 4" xfId="203" xr:uid="{00000000-0005-0000-0000-0000330A0000}"/>
    <cellStyle name="Normal 4 4 4 2" xfId="276" xr:uid="{00000000-0005-0000-0000-0000340A0000}"/>
    <cellStyle name="Normal 4 4 4 2 2" xfId="414" xr:uid="{00000000-0005-0000-0000-0000350A0000}"/>
    <cellStyle name="Normal 4 4 4 2 2 2" xfId="873" xr:uid="{00000000-0005-0000-0000-0000360A0000}"/>
    <cellStyle name="Normal 4 4 4 2 2 2 2" xfId="2813" xr:uid="{00000000-0005-0000-0000-0000370A0000}"/>
    <cellStyle name="Normal 4 4 4 2 2 2 3" xfId="3645" xr:uid="{00000000-0005-0000-0000-0000380A0000}"/>
    <cellStyle name="Normal 4 4 4 2 2 2 4" xfId="1980" xr:uid="{00000000-0005-0000-0000-0000390A0000}"/>
    <cellStyle name="Normal 4 4 4 2 2 3" xfId="1563" xr:uid="{00000000-0005-0000-0000-00003A0A0000}"/>
    <cellStyle name="Normal 4 4 4 2 2 4" xfId="2397" xr:uid="{00000000-0005-0000-0000-00003B0A0000}"/>
    <cellStyle name="Normal 4 4 4 2 2 5" xfId="3229" xr:uid="{00000000-0005-0000-0000-00003C0A0000}"/>
    <cellStyle name="Normal 4 4 4 2 2 6" xfId="1260" xr:uid="{00000000-0005-0000-0000-00003D0A0000}"/>
    <cellStyle name="Normal 4 4 4 2 3" xfId="556" xr:uid="{00000000-0005-0000-0000-00003E0A0000}"/>
    <cellStyle name="Normal 4 4 4 2 3 2" xfId="1015" xr:uid="{00000000-0005-0000-0000-00003F0A0000}"/>
    <cellStyle name="Normal 4 4 4 2 3 2 2" xfId="2955" xr:uid="{00000000-0005-0000-0000-0000400A0000}"/>
    <cellStyle name="Normal 4 4 4 2 3 2 3" xfId="3787" xr:uid="{00000000-0005-0000-0000-0000410A0000}"/>
    <cellStyle name="Normal 4 4 4 2 3 2 4" xfId="2122" xr:uid="{00000000-0005-0000-0000-0000420A0000}"/>
    <cellStyle name="Normal 4 4 4 2 3 3" xfId="2539" xr:uid="{00000000-0005-0000-0000-0000430A0000}"/>
    <cellStyle name="Normal 4 4 4 2 3 4" xfId="3371" xr:uid="{00000000-0005-0000-0000-0000440A0000}"/>
    <cellStyle name="Normal 4 4 4 2 3 5" xfId="1705" xr:uid="{00000000-0005-0000-0000-0000450A0000}"/>
    <cellStyle name="Normal 4 4 4 2 4" xfId="736" xr:uid="{00000000-0005-0000-0000-0000460A0000}"/>
    <cellStyle name="Normal 4 4 4 2 4 2" xfId="2676" xr:uid="{00000000-0005-0000-0000-0000470A0000}"/>
    <cellStyle name="Normal 4 4 4 2 4 3" xfId="3508" xr:uid="{00000000-0005-0000-0000-0000480A0000}"/>
    <cellStyle name="Normal 4 4 4 2 4 4" xfId="1843" xr:uid="{00000000-0005-0000-0000-0000490A0000}"/>
    <cellStyle name="Normal 4 4 4 2 5" xfId="1426" xr:uid="{00000000-0005-0000-0000-00004A0A0000}"/>
    <cellStyle name="Normal 4 4 4 2 6" xfId="2260" xr:uid="{00000000-0005-0000-0000-00004B0A0000}"/>
    <cellStyle name="Normal 4 4 4 2 7" xfId="3092" xr:uid="{00000000-0005-0000-0000-00004C0A0000}"/>
    <cellStyle name="Normal 4 4 4 2 8" xfId="1159" xr:uid="{00000000-0005-0000-0000-00004D0A0000}"/>
    <cellStyle name="Normal 4 4 4 3" xfId="343" xr:uid="{00000000-0005-0000-0000-00004E0A0000}"/>
    <cellStyle name="Normal 4 4 4 3 2" xfId="802" xr:uid="{00000000-0005-0000-0000-00004F0A0000}"/>
    <cellStyle name="Normal 4 4 4 3 2 2" xfId="2742" xr:uid="{00000000-0005-0000-0000-0000500A0000}"/>
    <cellStyle name="Normal 4 4 4 3 2 3" xfId="3574" xr:uid="{00000000-0005-0000-0000-0000510A0000}"/>
    <cellStyle name="Normal 4 4 4 3 2 4" xfId="1909" xr:uid="{00000000-0005-0000-0000-0000520A0000}"/>
    <cellStyle name="Normal 4 4 4 3 3" xfId="1492" xr:uid="{00000000-0005-0000-0000-0000530A0000}"/>
    <cellStyle name="Normal 4 4 4 3 4" xfId="2326" xr:uid="{00000000-0005-0000-0000-0000540A0000}"/>
    <cellStyle name="Normal 4 4 4 3 5" xfId="3158" xr:uid="{00000000-0005-0000-0000-0000550A0000}"/>
    <cellStyle name="Normal 4 4 4 3 6" xfId="1259" xr:uid="{00000000-0005-0000-0000-0000560A0000}"/>
    <cellStyle name="Normal 4 4 4 4" xfId="485" xr:uid="{00000000-0005-0000-0000-0000570A0000}"/>
    <cellStyle name="Normal 4 4 4 4 2" xfId="944" xr:uid="{00000000-0005-0000-0000-0000580A0000}"/>
    <cellStyle name="Normal 4 4 4 4 2 2" xfId="2884" xr:uid="{00000000-0005-0000-0000-0000590A0000}"/>
    <cellStyle name="Normal 4 4 4 4 2 3" xfId="3716" xr:uid="{00000000-0005-0000-0000-00005A0A0000}"/>
    <cellStyle name="Normal 4 4 4 4 2 4" xfId="2051" xr:uid="{00000000-0005-0000-0000-00005B0A0000}"/>
    <cellStyle name="Normal 4 4 4 4 3" xfId="2468" xr:uid="{00000000-0005-0000-0000-00005C0A0000}"/>
    <cellStyle name="Normal 4 4 4 4 4" xfId="3300" xr:uid="{00000000-0005-0000-0000-00005D0A0000}"/>
    <cellStyle name="Normal 4 4 4 4 5" xfId="1634" xr:uid="{00000000-0005-0000-0000-00005E0A0000}"/>
    <cellStyle name="Normal 4 4 4 5" xfId="664" xr:uid="{00000000-0005-0000-0000-00005F0A0000}"/>
    <cellStyle name="Normal 4 4 4 5 2" xfId="2605" xr:uid="{00000000-0005-0000-0000-0000600A0000}"/>
    <cellStyle name="Normal 4 4 4 5 3" xfId="3437" xr:uid="{00000000-0005-0000-0000-0000610A0000}"/>
    <cellStyle name="Normal 4 4 4 5 4" xfId="1772" xr:uid="{00000000-0005-0000-0000-0000620A0000}"/>
    <cellStyle name="Normal 4 4 4 6" xfId="1355" xr:uid="{00000000-0005-0000-0000-0000630A0000}"/>
    <cellStyle name="Normal 4 4 4 7" xfId="2189" xr:uid="{00000000-0005-0000-0000-0000640A0000}"/>
    <cellStyle name="Normal 4 4 4 8" xfId="3021" xr:uid="{00000000-0005-0000-0000-0000650A0000}"/>
    <cellStyle name="Normal 4 4 4 9" xfId="1088" xr:uid="{00000000-0005-0000-0000-0000660A0000}"/>
    <cellStyle name="Normal 4 4 5" xfId="241" xr:uid="{00000000-0005-0000-0000-0000670A0000}"/>
    <cellStyle name="Normal 4 4 5 2" xfId="380" xr:uid="{00000000-0005-0000-0000-0000680A0000}"/>
    <cellStyle name="Normal 4 4 5 2 2" xfId="522" xr:uid="{00000000-0005-0000-0000-0000690A0000}"/>
    <cellStyle name="Normal 4 4 5 2 2 2" xfId="981" xr:uid="{00000000-0005-0000-0000-00006A0A0000}"/>
    <cellStyle name="Normal 4 4 5 2 2 2 2" xfId="2921" xr:uid="{00000000-0005-0000-0000-00006B0A0000}"/>
    <cellStyle name="Normal 4 4 5 2 2 2 3" xfId="3753" xr:uid="{00000000-0005-0000-0000-00006C0A0000}"/>
    <cellStyle name="Normal 4 4 5 2 2 2 4" xfId="2088" xr:uid="{00000000-0005-0000-0000-00006D0A0000}"/>
    <cellStyle name="Normal 4 4 5 2 2 3" xfId="1671" xr:uid="{00000000-0005-0000-0000-00006E0A0000}"/>
    <cellStyle name="Normal 4 4 5 2 2 4" xfId="2505" xr:uid="{00000000-0005-0000-0000-00006F0A0000}"/>
    <cellStyle name="Normal 4 4 5 2 2 5" xfId="3337" xr:uid="{00000000-0005-0000-0000-0000700A0000}"/>
    <cellStyle name="Normal 4 4 5 2 2 6" xfId="1262" xr:uid="{00000000-0005-0000-0000-0000710A0000}"/>
    <cellStyle name="Normal 4 4 5 2 3" xfId="839" xr:uid="{00000000-0005-0000-0000-0000720A0000}"/>
    <cellStyle name="Normal 4 4 5 2 3 2" xfId="2779" xr:uid="{00000000-0005-0000-0000-0000730A0000}"/>
    <cellStyle name="Normal 4 4 5 2 3 3" xfId="3611" xr:uid="{00000000-0005-0000-0000-0000740A0000}"/>
    <cellStyle name="Normal 4 4 5 2 3 4" xfId="1946" xr:uid="{00000000-0005-0000-0000-0000750A0000}"/>
    <cellStyle name="Normal 4 4 5 2 4" xfId="1529" xr:uid="{00000000-0005-0000-0000-0000760A0000}"/>
    <cellStyle name="Normal 4 4 5 2 5" xfId="2363" xr:uid="{00000000-0005-0000-0000-0000770A0000}"/>
    <cellStyle name="Normal 4 4 5 2 6" xfId="3195" xr:uid="{00000000-0005-0000-0000-0000780A0000}"/>
    <cellStyle name="Normal 4 4 5 2 7" xfId="1125" xr:uid="{00000000-0005-0000-0000-0000790A0000}"/>
    <cellStyle name="Normal 4 4 5 3" xfId="451" xr:uid="{00000000-0005-0000-0000-00007A0A0000}"/>
    <cellStyle name="Normal 4 4 5 3 2" xfId="910" xr:uid="{00000000-0005-0000-0000-00007B0A0000}"/>
    <cellStyle name="Normal 4 4 5 3 2 2" xfId="2850" xr:uid="{00000000-0005-0000-0000-00007C0A0000}"/>
    <cellStyle name="Normal 4 4 5 3 2 3" xfId="3682" xr:uid="{00000000-0005-0000-0000-00007D0A0000}"/>
    <cellStyle name="Normal 4 4 5 3 2 4" xfId="2017" xr:uid="{00000000-0005-0000-0000-00007E0A0000}"/>
    <cellStyle name="Normal 4 4 5 3 3" xfId="1600" xr:uid="{00000000-0005-0000-0000-00007F0A0000}"/>
    <cellStyle name="Normal 4 4 5 3 4" xfId="2434" xr:uid="{00000000-0005-0000-0000-0000800A0000}"/>
    <cellStyle name="Normal 4 4 5 3 5" xfId="3266" xr:uid="{00000000-0005-0000-0000-0000810A0000}"/>
    <cellStyle name="Normal 4 4 5 3 6" xfId="1261" xr:uid="{00000000-0005-0000-0000-0000820A0000}"/>
    <cellStyle name="Normal 4 4 5 4" xfId="702" xr:uid="{00000000-0005-0000-0000-0000830A0000}"/>
    <cellStyle name="Normal 4 4 5 4 2" xfId="2642" xr:uid="{00000000-0005-0000-0000-0000840A0000}"/>
    <cellStyle name="Normal 4 4 5 4 3" xfId="3474" xr:uid="{00000000-0005-0000-0000-0000850A0000}"/>
    <cellStyle name="Normal 4 4 5 4 4" xfId="1809" xr:uid="{00000000-0005-0000-0000-0000860A0000}"/>
    <cellStyle name="Normal 4 4 5 5" xfId="1392" xr:uid="{00000000-0005-0000-0000-0000870A0000}"/>
    <cellStyle name="Normal 4 4 5 6" xfId="2226" xr:uid="{00000000-0005-0000-0000-0000880A0000}"/>
    <cellStyle name="Normal 4 4 5 7" xfId="3058" xr:uid="{00000000-0005-0000-0000-0000890A0000}"/>
    <cellStyle name="Normal 4 4 5 8" xfId="1054" xr:uid="{00000000-0005-0000-0000-00008A0A0000}"/>
    <cellStyle name="Normal 4 4 6" xfId="219" xr:uid="{00000000-0005-0000-0000-00008B0A0000}"/>
    <cellStyle name="Normal 4 4 6 2" xfId="358" xr:uid="{00000000-0005-0000-0000-00008C0A0000}"/>
    <cellStyle name="Normal 4 4 6 2 2" xfId="817" xr:uid="{00000000-0005-0000-0000-00008D0A0000}"/>
    <cellStyle name="Normal 4 4 6 2 2 2" xfId="2757" xr:uid="{00000000-0005-0000-0000-00008E0A0000}"/>
    <cellStyle name="Normal 4 4 6 2 2 3" xfId="3589" xr:uid="{00000000-0005-0000-0000-00008F0A0000}"/>
    <cellStyle name="Normal 4 4 6 2 2 4" xfId="1924" xr:uid="{00000000-0005-0000-0000-0000900A0000}"/>
    <cellStyle name="Normal 4 4 6 2 3" xfId="1507" xr:uid="{00000000-0005-0000-0000-0000910A0000}"/>
    <cellStyle name="Normal 4 4 6 2 4" xfId="2341" xr:uid="{00000000-0005-0000-0000-0000920A0000}"/>
    <cellStyle name="Normal 4 4 6 2 5" xfId="3173" xr:uid="{00000000-0005-0000-0000-0000930A0000}"/>
    <cellStyle name="Normal 4 4 6 2 6" xfId="1263" xr:uid="{00000000-0005-0000-0000-0000940A0000}"/>
    <cellStyle name="Normal 4 4 6 3" xfId="500" xr:uid="{00000000-0005-0000-0000-0000950A0000}"/>
    <cellStyle name="Normal 4 4 6 3 2" xfId="959" xr:uid="{00000000-0005-0000-0000-0000960A0000}"/>
    <cellStyle name="Normal 4 4 6 3 2 2" xfId="2899" xr:uid="{00000000-0005-0000-0000-0000970A0000}"/>
    <cellStyle name="Normal 4 4 6 3 2 3" xfId="3731" xr:uid="{00000000-0005-0000-0000-0000980A0000}"/>
    <cellStyle name="Normal 4 4 6 3 2 4" xfId="2066" xr:uid="{00000000-0005-0000-0000-0000990A0000}"/>
    <cellStyle name="Normal 4 4 6 3 3" xfId="2483" xr:uid="{00000000-0005-0000-0000-00009A0A0000}"/>
    <cellStyle name="Normal 4 4 6 3 4" xfId="3315" xr:uid="{00000000-0005-0000-0000-00009B0A0000}"/>
    <cellStyle name="Normal 4 4 6 3 5" xfId="1649" xr:uid="{00000000-0005-0000-0000-00009C0A0000}"/>
    <cellStyle name="Normal 4 4 6 4" xfId="680" xr:uid="{00000000-0005-0000-0000-00009D0A0000}"/>
    <cellStyle name="Normal 4 4 6 4 2" xfId="2620" xr:uid="{00000000-0005-0000-0000-00009E0A0000}"/>
    <cellStyle name="Normal 4 4 6 4 3" xfId="3452" xr:uid="{00000000-0005-0000-0000-00009F0A0000}"/>
    <cellStyle name="Normal 4 4 6 4 4" xfId="1787" xr:uid="{00000000-0005-0000-0000-0000A00A0000}"/>
    <cellStyle name="Normal 4 4 6 5" xfId="1370" xr:uid="{00000000-0005-0000-0000-0000A10A0000}"/>
    <cellStyle name="Normal 4 4 6 6" xfId="2204" xr:uid="{00000000-0005-0000-0000-0000A20A0000}"/>
    <cellStyle name="Normal 4 4 6 7" xfId="3036" xr:uid="{00000000-0005-0000-0000-0000A30A0000}"/>
    <cellStyle name="Normal 4 4 6 8" xfId="1103" xr:uid="{00000000-0005-0000-0000-0000A40A0000}"/>
    <cellStyle name="Normal 4 4 7" xfId="297" xr:uid="{00000000-0005-0000-0000-0000A50A0000}"/>
    <cellStyle name="Normal 4 4 7 2" xfId="756" xr:uid="{00000000-0005-0000-0000-0000A60A0000}"/>
    <cellStyle name="Normal 4 4 7 2 2" xfId="2696" xr:uid="{00000000-0005-0000-0000-0000A70A0000}"/>
    <cellStyle name="Normal 4 4 7 2 3" xfId="3528" xr:uid="{00000000-0005-0000-0000-0000A80A0000}"/>
    <cellStyle name="Normal 4 4 7 2 4" xfId="1863" xr:uid="{00000000-0005-0000-0000-0000A90A0000}"/>
    <cellStyle name="Normal 4 4 7 3" xfId="1446" xr:uid="{00000000-0005-0000-0000-0000AA0A0000}"/>
    <cellStyle name="Normal 4 4 7 4" xfId="2280" xr:uid="{00000000-0005-0000-0000-0000AB0A0000}"/>
    <cellStyle name="Normal 4 4 7 5" xfId="3112" xr:uid="{00000000-0005-0000-0000-0000AC0A0000}"/>
    <cellStyle name="Normal 4 4 7 6" xfId="1252" xr:uid="{00000000-0005-0000-0000-0000AD0A0000}"/>
    <cellStyle name="Normal 4 4 8" xfId="429" xr:uid="{00000000-0005-0000-0000-0000AE0A0000}"/>
    <cellStyle name="Normal 4 4 8 2" xfId="888" xr:uid="{00000000-0005-0000-0000-0000AF0A0000}"/>
    <cellStyle name="Normal 4 4 8 2 2" xfId="2828" xr:uid="{00000000-0005-0000-0000-0000B00A0000}"/>
    <cellStyle name="Normal 4 4 8 2 3" xfId="3660" xr:uid="{00000000-0005-0000-0000-0000B10A0000}"/>
    <cellStyle name="Normal 4 4 8 2 4" xfId="1995" xr:uid="{00000000-0005-0000-0000-0000B20A0000}"/>
    <cellStyle name="Normal 4 4 8 3" xfId="2412" xr:uid="{00000000-0005-0000-0000-0000B30A0000}"/>
    <cellStyle name="Normal 4 4 8 4" xfId="3244" xr:uid="{00000000-0005-0000-0000-0000B40A0000}"/>
    <cellStyle name="Normal 4 4 8 5" xfId="1578" xr:uid="{00000000-0005-0000-0000-0000B50A0000}"/>
    <cellStyle name="Normal 4 4 9" xfId="628" xr:uid="{00000000-0005-0000-0000-0000B60A0000}"/>
    <cellStyle name="Normal 4 4 9 2" xfId="2571" xr:uid="{00000000-0005-0000-0000-0000B70A0000}"/>
    <cellStyle name="Normal 4 4 9 3" xfId="3403" xr:uid="{00000000-0005-0000-0000-0000B80A0000}"/>
    <cellStyle name="Normal 4 4 9 4" xfId="1738" xr:uid="{00000000-0005-0000-0000-0000B90A0000}"/>
    <cellStyle name="Normal 4 5" xfId="154" xr:uid="{00000000-0005-0000-0000-0000BA0A0000}"/>
    <cellStyle name="Normal 4 5 10" xfId="1061" xr:uid="{00000000-0005-0000-0000-0000BB0A0000}"/>
    <cellStyle name="Normal 4 5 2" xfId="196" xr:uid="{00000000-0005-0000-0000-0000BC0A0000}"/>
    <cellStyle name="Normal 4 5 2 2" xfId="271" xr:uid="{00000000-0005-0000-0000-0000BD0A0000}"/>
    <cellStyle name="Normal 4 5 2 2 2" xfId="409" xr:uid="{00000000-0005-0000-0000-0000BE0A0000}"/>
    <cellStyle name="Normal 4 5 2 2 2 2" xfId="868" xr:uid="{00000000-0005-0000-0000-0000BF0A0000}"/>
    <cellStyle name="Normal 4 5 2 2 2 2 2" xfId="2808" xr:uid="{00000000-0005-0000-0000-0000C00A0000}"/>
    <cellStyle name="Normal 4 5 2 2 2 2 3" xfId="3640" xr:uid="{00000000-0005-0000-0000-0000C10A0000}"/>
    <cellStyle name="Normal 4 5 2 2 2 2 4" xfId="1975" xr:uid="{00000000-0005-0000-0000-0000C20A0000}"/>
    <cellStyle name="Normal 4 5 2 2 2 3" xfId="1558" xr:uid="{00000000-0005-0000-0000-0000C30A0000}"/>
    <cellStyle name="Normal 4 5 2 2 2 4" xfId="2392" xr:uid="{00000000-0005-0000-0000-0000C40A0000}"/>
    <cellStyle name="Normal 4 5 2 2 2 5" xfId="3224" xr:uid="{00000000-0005-0000-0000-0000C50A0000}"/>
    <cellStyle name="Normal 4 5 2 2 2 6" xfId="1266" xr:uid="{00000000-0005-0000-0000-0000C60A0000}"/>
    <cellStyle name="Normal 4 5 2 2 3" xfId="551" xr:uid="{00000000-0005-0000-0000-0000C70A0000}"/>
    <cellStyle name="Normal 4 5 2 2 3 2" xfId="1010" xr:uid="{00000000-0005-0000-0000-0000C80A0000}"/>
    <cellStyle name="Normal 4 5 2 2 3 2 2" xfId="2950" xr:uid="{00000000-0005-0000-0000-0000C90A0000}"/>
    <cellStyle name="Normal 4 5 2 2 3 2 3" xfId="3782" xr:uid="{00000000-0005-0000-0000-0000CA0A0000}"/>
    <cellStyle name="Normal 4 5 2 2 3 2 4" xfId="2117" xr:uid="{00000000-0005-0000-0000-0000CB0A0000}"/>
    <cellStyle name="Normal 4 5 2 2 3 3" xfId="2534" xr:uid="{00000000-0005-0000-0000-0000CC0A0000}"/>
    <cellStyle name="Normal 4 5 2 2 3 4" xfId="3366" xr:uid="{00000000-0005-0000-0000-0000CD0A0000}"/>
    <cellStyle name="Normal 4 5 2 2 3 5" xfId="1700" xr:uid="{00000000-0005-0000-0000-0000CE0A0000}"/>
    <cellStyle name="Normal 4 5 2 2 4" xfId="731" xr:uid="{00000000-0005-0000-0000-0000CF0A0000}"/>
    <cellStyle name="Normal 4 5 2 2 4 2" xfId="2671" xr:uid="{00000000-0005-0000-0000-0000D00A0000}"/>
    <cellStyle name="Normal 4 5 2 2 4 3" xfId="3503" xr:uid="{00000000-0005-0000-0000-0000D10A0000}"/>
    <cellStyle name="Normal 4 5 2 2 4 4" xfId="1838" xr:uid="{00000000-0005-0000-0000-0000D20A0000}"/>
    <cellStyle name="Normal 4 5 2 2 5" xfId="1421" xr:uid="{00000000-0005-0000-0000-0000D30A0000}"/>
    <cellStyle name="Normal 4 5 2 2 6" xfId="2255" xr:uid="{00000000-0005-0000-0000-0000D40A0000}"/>
    <cellStyle name="Normal 4 5 2 2 7" xfId="3087" xr:uid="{00000000-0005-0000-0000-0000D50A0000}"/>
    <cellStyle name="Normal 4 5 2 2 8" xfId="1154" xr:uid="{00000000-0005-0000-0000-0000D60A0000}"/>
    <cellStyle name="Normal 4 5 2 3" xfId="338" xr:uid="{00000000-0005-0000-0000-0000D70A0000}"/>
    <cellStyle name="Normal 4 5 2 3 2" xfId="797" xr:uid="{00000000-0005-0000-0000-0000D80A0000}"/>
    <cellStyle name="Normal 4 5 2 3 2 2" xfId="2737" xr:uid="{00000000-0005-0000-0000-0000D90A0000}"/>
    <cellStyle name="Normal 4 5 2 3 2 3" xfId="3569" xr:uid="{00000000-0005-0000-0000-0000DA0A0000}"/>
    <cellStyle name="Normal 4 5 2 3 2 4" xfId="1904" xr:uid="{00000000-0005-0000-0000-0000DB0A0000}"/>
    <cellStyle name="Normal 4 5 2 3 3" xfId="1487" xr:uid="{00000000-0005-0000-0000-0000DC0A0000}"/>
    <cellStyle name="Normal 4 5 2 3 4" xfId="2321" xr:uid="{00000000-0005-0000-0000-0000DD0A0000}"/>
    <cellStyle name="Normal 4 5 2 3 5" xfId="3153" xr:uid="{00000000-0005-0000-0000-0000DE0A0000}"/>
    <cellStyle name="Normal 4 5 2 3 6" xfId="1265" xr:uid="{00000000-0005-0000-0000-0000DF0A0000}"/>
    <cellStyle name="Normal 4 5 2 4" xfId="480" xr:uid="{00000000-0005-0000-0000-0000E00A0000}"/>
    <cellStyle name="Normal 4 5 2 4 2" xfId="939" xr:uid="{00000000-0005-0000-0000-0000E10A0000}"/>
    <cellStyle name="Normal 4 5 2 4 2 2" xfId="2879" xr:uid="{00000000-0005-0000-0000-0000E20A0000}"/>
    <cellStyle name="Normal 4 5 2 4 2 3" xfId="3711" xr:uid="{00000000-0005-0000-0000-0000E30A0000}"/>
    <cellStyle name="Normal 4 5 2 4 2 4" xfId="2046" xr:uid="{00000000-0005-0000-0000-0000E40A0000}"/>
    <cellStyle name="Normal 4 5 2 4 3" xfId="2463" xr:uid="{00000000-0005-0000-0000-0000E50A0000}"/>
    <cellStyle name="Normal 4 5 2 4 4" xfId="3295" xr:uid="{00000000-0005-0000-0000-0000E60A0000}"/>
    <cellStyle name="Normal 4 5 2 4 5" xfId="1629" xr:uid="{00000000-0005-0000-0000-0000E70A0000}"/>
    <cellStyle name="Normal 4 5 2 5" xfId="659" xr:uid="{00000000-0005-0000-0000-0000E80A0000}"/>
    <cellStyle name="Normal 4 5 2 5 2" xfId="2600" xr:uid="{00000000-0005-0000-0000-0000E90A0000}"/>
    <cellStyle name="Normal 4 5 2 5 3" xfId="3432" xr:uid="{00000000-0005-0000-0000-0000EA0A0000}"/>
    <cellStyle name="Normal 4 5 2 5 4" xfId="1767" xr:uid="{00000000-0005-0000-0000-0000EB0A0000}"/>
    <cellStyle name="Normal 4 5 2 6" xfId="1350" xr:uid="{00000000-0005-0000-0000-0000EC0A0000}"/>
    <cellStyle name="Normal 4 5 2 7" xfId="2184" xr:uid="{00000000-0005-0000-0000-0000ED0A0000}"/>
    <cellStyle name="Normal 4 5 2 8" xfId="3016" xr:uid="{00000000-0005-0000-0000-0000EE0A0000}"/>
    <cellStyle name="Normal 4 5 2 9" xfId="1083" xr:uid="{00000000-0005-0000-0000-0000EF0A0000}"/>
    <cellStyle name="Normal 4 5 3" xfId="249" xr:uid="{00000000-0005-0000-0000-0000F00A0000}"/>
    <cellStyle name="Normal 4 5 3 2" xfId="387" xr:uid="{00000000-0005-0000-0000-0000F10A0000}"/>
    <cellStyle name="Normal 4 5 3 2 2" xfId="846" xr:uid="{00000000-0005-0000-0000-0000F20A0000}"/>
    <cellStyle name="Normal 4 5 3 2 2 2" xfId="2786" xr:uid="{00000000-0005-0000-0000-0000F30A0000}"/>
    <cellStyle name="Normal 4 5 3 2 2 3" xfId="3618" xr:uid="{00000000-0005-0000-0000-0000F40A0000}"/>
    <cellStyle name="Normal 4 5 3 2 2 4" xfId="1953" xr:uid="{00000000-0005-0000-0000-0000F50A0000}"/>
    <cellStyle name="Normal 4 5 3 2 3" xfId="1536" xr:uid="{00000000-0005-0000-0000-0000F60A0000}"/>
    <cellStyle name="Normal 4 5 3 2 4" xfId="2370" xr:uid="{00000000-0005-0000-0000-0000F70A0000}"/>
    <cellStyle name="Normal 4 5 3 2 5" xfId="3202" xr:uid="{00000000-0005-0000-0000-0000F80A0000}"/>
    <cellStyle name="Normal 4 5 3 2 6" xfId="1267" xr:uid="{00000000-0005-0000-0000-0000F90A0000}"/>
    <cellStyle name="Normal 4 5 3 3" xfId="529" xr:uid="{00000000-0005-0000-0000-0000FA0A0000}"/>
    <cellStyle name="Normal 4 5 3 3 2" xfId="988" xr:uid="{00000000-0005-0000-0000-0000FB0A0000}"/>
    <cellStyle name="Normal 4 5 3 3 2 2" xfId="2928" xr:uid="{00000000-0005-0000-0000-0000FC0A0000}"/>
    <cellStyle name="Normal 4 5 3 3 2 3" xfId="3760" xr:uid="{00000000-0005-0000-0000-0000FD0A0000}"/>
    <cellStyle name="Normal 4 5 3 3 2 4" xfId="2095" xr:uid="{00000000-0005-0000-0000-0000FE0A0000}"/>
    <cellStyle name="Normal 4 5 3 3 3" xfId="2512" xr:uid="{00000000-0005-0000-0000-0000FF0A0000}"/>
    <cellStyle name="Normal 4 5 3 3 4" xfId="3344" xr:uid="{00000000-0005-0000-0000-0000000B0000}"/>
    <cellStyle name="Normal 4 5 3 3 5" xfId="1678" xr:uid="{00000000-0005-0000-0000-0000010B0000}"/>
    <cellStyle name="Normal 4 5 3 4" xfId="709" xr:uid="{00000000-0005-0000-0000-0000020B0000}"/>
    <cellStyle name="Normal 4 5 3 4 2" xfId="2649" xr:uid="{00000000-0005-0000-0000-0000030B0000}"/>
    <cellStyle name="Normal 4 5 3 4 3" xfId="3481" xr:uid="{00000000-0005-0000-0000-0000040B0000}"/>
    <cellStyle name="Normal 4 5 3 4 4" xfId="1816" xr:uid="{00000000-0005-0000-0000-0000050B0000}"/>
    <cellStyle name="Normal 4 5 3 5" xfId="1399" xr:uid="{00000000-0005-0000-0000-0000060B0000}"/>
    <cellStyle name="Normal 4 5 3 6" xfId="2233" xr:uid="{00000000-0005-0000-0000-0000070B0000}"/>
    <cellStyle name="Normal 4 5 3 7" xfId="3065" xr:uid="{00000000-0005-0000-0000-0000080B0000}"/>
    <cellStyle name="Normal 4 5 3 8" xfId="1132" xr:uid="{00000000-0005-0000-0000-0000090B0000}"/>
    <cellStyle name="Normal 4 5 4" xfId="304" xr:uid="{00000000-0005-0000-0000-00000A0B0000}"/>
    <cellStyle name="Normal 4 5 4 2" xfId="763" xr:uid="{00000000-0005-0000-0000-00000B0B0000}"/>
    <cellStyle name="Normal 4 5 4 2 2" xfId="2703" xr:uid="{00000000-0005-0000-0000-00000C0B0000}"/>
    <cellStyle name="Normal 4 5 4 2 3" xfId="3535" xr:uid="{00000000-0005-0000-0000-00000D0B0000}"/>
    <cellStyle name="Normal 4 5 4 2 4" xfId="1870" xr:uid="{00000000-0005-0000-0000-00000E0B0000}"/>
    <cellStyle name="Normal 4 5 4 3" xfId="1453" xr:uid="{00000000-0005-0000-0000-00000F0B0000}"/>
    <cellStyle name="Normal 4 5 4 4" xfId="2287" xr:uid="{00000000-0005-0000-0000-0000100B0000}"/>
    <cellStyle name="Normal 4 5 4 5" xfId="3119" xr:uid="{00000000-0005-0000-0000-0000110B0000}"/>
    <cellStyle name="Normal 4 5 4 6" xfId="1264" xr:uid="{00000000-0005-0000-0000-0000120B0000}"/>
    <cellStyle name="Normal 4 5 5" xfId="458" xr:uid="{00000000-0005-0000-0000-0000130B0000}"/>
    <cellStyle name="Normal 4 5 5 2" xfId="917" xr:uid="{00000000-0005-0000-0000-0000140B0000}"/>
    <cellStyle name="Normal 4 5 5 2 2" xfId="2857" xr:uid="{00000000-0005-0000-0000-0000150B0000}"/>
    <cellStyle name="Normal 4 5 5 2 3" xfId="3689" xr:uid="{00000000-0005-0000-0000-0000160B0000}"/>
    <cellStyle name="Normal 4 5 5 2 4" xfId="2024" xr:uid="{00000000-0005-0000-0000-0000170B0000}"/>
    <cellStyle name="Normal 4 5 5 3" xfId="2441" xr:uid="{00000000-0005-0000-0000-0000180B0000}"/>
    <cellStyle name="Normal 4 5 5 4" xfId="3273" xr:uid="{00000000-0005-0000-0000-0000190B0000}"/>
    <cellStyle name="Normal 4 5 5 5" xfId="1607" xr:uid="{00000000-0005-0000-0000-00001A0B0000}"/>
    <cellStyle name="Normal 4 5 6" xfId="637" xr:uid="{00000000-0005-0000-0000-00001B0B0000}"/>
    <cellStyle name="Normal 4 5 6 2" xfId="2578" xr:uid="{00000000-0005-0000-0000-00001C0B0000}"/>
    <cellStyle name="Normal 4 5 6 3" xfId="3410" xr:uid="{00000000-0005-0000-0000-00001D0B0000}"/>
    <cellStyle name="Normal 4 5 6 4" xfId="1745" xr:uid="{00000000-0005-0000-0000-00001E0B0000}"/>
    <cellStyle name="Normal 4 5 7" xfId="1316" xr:uid="{00000000-0005-0000-0000-00001F0B0000}"/>
    <cellStyle name="Normal 4 5 8" xfId="2150" xr:uid="{00000000-0005-0000-0000-0000200B0000}"/>
    <cellStyle name="Normal 4 5 9" xfId="2982" xr:uid="{00000000-0005-0000-0000-0000210B0000}"/>
    <cellStyle name="Normal 4 6" xfId="100" xr:uid="{00000000-0005-0000-0000-0000220B0000}"/>
    <cellStyle name="Normal 4 6 10" xfId="1059" xr:uid="{00000000-0005-0000-0000-0000230B0000}"/>
    <cellStyle name="Normal 4 6 2" xfId="208" xr:uid="{00000000-0005-0000-0000-0000240B0000}"/>
    <cellStyle name="Normal 4 6 2 2" xfId="281" xr:uid="{00000000-0005-0000-0000-0000250B0000}"/>
    <cellStyle name="Normal 4 6 2 2 2" xfId="419" xr:uid="{00000000-0005-0000-0000-0000260B0000}"/>
    <cellStyle name="Normal 4 6 2 2 2 2" xfId="878" xr:uid="{00000000-0005-0000-0000-0000270B0000}"/>
    <cellStyle name="Normal 4 6 2 2 2 2 2" xfId="2818" xr:uid="{00000000-0005-0000-0000-0000280B0000}"/>
    <cellStyle name="Normal 4 6 2 2 2 2 3" xfId="3650" xr:uid="{00000000-0005-0000-0000-0000290B0000}"/>
    <cellStyle name="Normal 4 6 2 2 2 2 4" xfId="1985" xr:uid="{00000000-0005-0000-0000-00002A0B0000}"/>
    <cellStyle name="Normal 4 6 2 2 2 3" xfId="1568" xr:uid="{00000000-0005-0000-0000-00002B0B0000}"/>
    <cellStyle name="Normal 4 6 2 2 2 4" xfId="2402" xr:uid="{00000000-0005-0000-0000-00002C0B0000}"/>
    <cellStyle name="Normal 4 6 2 2 2 5" xfId="3234" xr:uid="{00000000-0005-0000-0000-00002D0B0000}"/>
    <cellStyle name="Normal 4 6 2 2 2 6" xfId="1270" xr:uid="{00000000-0005-0000-0000-00002E0B0000}"/>
    <cellStyle name="Normal 4 6 2 2 3" xfId="561" xr:uid="{00000000-0005-0000-0000-00002F0B0000}"/>
    <cellStyle name="Normal 4 6 2 2 3 2" xfId="1020" xr:uid="{00000000-0005-0000-0000-0000300B0000}"/>
    <cellStyle name="Normal 4 6 2 2 3 2 2" xfId="2960" xr:uid="{00000000-0005-0000-0000-0000310B0000}"/>
    <cellStyle name="Normal 4 6 2 2 3 2 3" xfId="3792" xr:uid="{00000000-0005-0000-0000-0000320B0000}"/>
    <cellStyle name="Normal 4 6 2 2 3 2 4" xfId="2127" xr:uid="{00000000-0005-0000-0000-0000330B0000}"/>
    <cellStyle name="Normal 4 6 2 2 3 3" xfId="2544" xr:uid="{00000000-0005-0000-0000-0000340B0000}"/>
    <cellStyle name="Normal 4 6 2 2 3 4" xfId="3376" xr:uid="{00000000-0005-0000-0000-0000350B0000}"/>
    <cellStyle name="Normal 4 6 2 2 3 5" xfId="1710" xr:uid="{00000000-0005-0000-0000-0000360B0000}"/>
    <cellStyle name="Normal 4 6 2 2 4" xfId="741" xr:uid="{00000000-0005-0000-0000-0000370B0000}"/>
    <cellStyle name="Normal 4 6 2 2 4 2" xfId="2681" xr:uid="{00000000-0005-0000-0000-0000380B0000}"/>
    <cellStyle name="Normal 4 6 2 2 4 3" xfId="3513" xr:uid="{00000000-0005-0000-0000-0000390B0000}"/>
    <cellStyle name="Normal 4 6 2 2 4 4" xfId="1848" xr:uid="{00000000-0005-0000-0000-00003A0B0000}"/>
    <cellStyle name="Normal 4 6 2 2 5" xfId="1431" xr:uid="{00000000-0005-0000-0000-00003B0B0000}"/>
    <cellStyle name="Normal 4 6 2 2 6" xfId="2265" xr:uid="{00000000-0005-0000-0000-00003C0B0000}"/>
    <cellStyle name="Normal 4 6 2 2 7" xfId="3097" xr:uid="{00000000-0005-0000-0000-00003D0B0000}"/>
    <cellStyle name="Normal 4 6 2 2 8" xfId="1164" xr:uid="{00000000-0005-0000-0000-00003E0B0000}"/>
    <cellStyle name="Normal 4 6 2 3" xfId="348" xr:uid="{00000000-0005-0000-0000-00003F0B0000}"/>
    <cellStyle name="Normal 4 6 2 3 2" xfId="807" xr:uid="{00000000-0005-0000-0000-0000400B0000}"/>
    <cellStyle name="Normal 4 6 2 3 2 2" xfId="2747" xr:uid="{00000000-0005-0000-0000-0000410B0000}"/>
    <cellStyle name="Normal 4 6 2 3 2 3" xfId="3579" xr:uid="{00000000-0005-0000-0000-0000420B0000}"/>
    <cellStyle name="Normal 4 6 2 3 2 4" xfId="1914" xr:uid="{00000000-0005-0000-0000-0000430B0000}"/>
    <cellStyle name="Normal 4 6 2 3 3" xfId="1497" xr:uid="{00000000-0005-0000-0000-0000440B0000}"/>
    <cellStyle name="Normal 4 6 2 3 4" xfId="2331" xr:uid="{00000000-0005-0000-0000-0000450B0000}"/>
    <cellStyle name="Normal 4 6 2 3 5" xfId="3163" xr:uid="{00000000-0005-0000-0000-0000460B0000}"/>
    <cellStyle name="Normal 4 6 2 3 6" xfId="1269" xr:uid="{00000000-0005-0000-0000-0000470B0000}"/>
    <cellStyle name="Normal 4 6 2 4" xfId="490" xr:uid="{00000000-0005-0000-0000-0000480B0000}"/>
    <cellStyle name="Normal 4 6 2 4 2" xfId="949" xr:uid="{00000000-0005-0000-0000-0000490B0000}"/>
    <cellStyle name="Normal 4 6 2 4 2 2" xfId="2889" xr:uid="{00000000-0005-0000-0000-00004A0B0000}"/>
    <cellStyle name="Normal 4 6 2 4 2 3" xfId="3721" xr:uid="{00000000-0005-0000-0000-00004B0B0000}"/>
    <cellStyle name="Normal 4 6 2 4 2 4" xfId="2056" xr:uid="{00000000-0005-0000-0000-00004C0B0000}"/>
    <cellStyle name="Normal 4 6 2 4 3" xfId="2473" xr:uid="{00000000-0005-0000-0000-00004D0B0000}"/>
    <cellStyle name="Normal 4 6 2 4 4" xfId="3305" xr:uid="{00000000-0005-0000-0000-00004E0B0000}"/>
    <cellStyle name="Normal 4 6 2 4 5" xfId="1639" xr:uid="{00000000-0005-0000-0000-00004F0B0000}"/>
    <cellStyle name="Normal 4 6 2 5" xfId="669" xr:uid="{00000000-0005-0000-0000-0000500B0000}"/>
    <cellStyle name="Normal 4 6 2 5 2" xfId="2610" xr:uid="{00000000-0005-0000-0000-0000510B0000}"/>
    <cellStyle name="Normal 4 6 2 5 3" xfId="3442" xr:uid="{00000000-0005-0000-0000-0000520B0000}"/>
    <cellStyle name="Normal 4 6 2 5 4" xfId="1777" xr:uid="{00000000-0005-0000-0000-0000530B0000}"/>
    <cellStyle name="Normal 4 6 2 6" xfId="1360" xr:uid="{00000000-0005-0000-0000-0000540B0000}"/>
    <cellStyle name="Normal 4 6 2 7" xfId="2194" xr:uid="{00000000-0005-0000-0000-0000550B0000}"/>
    <cellStyle name="Normal 4 6 2 8" xfId="3026" xr:uid="{00000000-0005-0000-0000-0000560B0000}"/>
    <cellStyle name="Normal 4 6 2 9" xfId="1093" xr:uid="{00000000-0005-0000-0000-0000570B0000}"/>
    <cellStyle name="Normal 4 6 3" xfId="247" xr:uid="{00000000-0005-0000-0000-0000580B0000}"/>
    <cellStyle name="Normal 4 6 3 2" xfId="385" xr:uid="{00000000-0005-0000-0000-0000590B0000}"/>
    <cellStyle name="Normal 4 6 3 2 2" xfId="844" xr:uid="{00000000-0005-0000-0000-00005A0B0000}"/>
    <cellStyle name="Normal 4 6 3 2 2 2" xfId="2784" xr:uid="{00000000-0005-0000-0000-00005B0B0000}"/>
    <cellStyle name="Normal 4 6 3 2 2 3" xfId="3616" xr:uid="{00000000-0005-0000-0000-00005C0B0000}"/>
    <cellStyle name="Normal 4 6 3 2 2 4" xfId="1951" xr:uid="{00000000-0005-0000-0000-00005D0B0000}"/>
    <cellStyle name="Normal 4 6 3 2 3" xfId="1534" xr:uid="{00000000-0005-0000-0000-00005E0B0000}"/>
    <cellStyle name="Normal 4 6 3 2 4" xfId="2368" xr:uid="{00000000-0005-0000-0000-00005F0B0000}"/>
    <cellStyle name="Normal 4 6 3 2 5" xfId="3200" xr:uid="{00000000-0005-0000-0000-0000600B0000}"/>
    <cellStyle name="Normal 4 6 3 2 6" xfId="1271" xr:uid="{00000000-0005-0000-0000-0000610B0000}"/>
    <cellStyle name="Normal 4 6 3 3" xfId="527" xr:uid="{00000000-0005-0000-0000-0000620B0000}"/>
    <cellStyle name="Normal 4 6 3 3 2" xfId="986" xr:uid="{00000000-0005-0000-0000-0000630B0000}"/>
    <cellStyle name="Normal 4 6 3 3 2 2" xfId="2926" xr:uid="{00000000-0005-0000-0000-0000640B0000}"/>
    <cellStyle name="Normal 4 6 3 3 2 3" xfId="3758" xr:uid="{00000000-0005-0000-0000-0000650B0000}"/>
    <cellStyle name="Normal 4 6 3 3 2 4" xfId="2093" xr:uid="{00000000-0005-0000-0000-0000660B0000}"/>
    <cellStyle name="Normal 4 6 3 3 3" xfId="2510" xr:uid="{00000000-0005-0000-0000-0000670B0000}"/>
    <cellStyle name="Normal 4 6 3 3 4" xfId="3342" xr:uid="{00000000-0005-0000-0000-0000680B0000}"/>
    <cellStyle name="Normal 4 6 3 3 5" xfId="1676" xr:uid="{00000000-0005-0000-0000-0000690B0000}"/>
    <cellStyle name="Normal 4 6 3 4" xfId="707" xr:uid="{00000000-0005-0000-0000-00006A0B0000}"/>
    <cellStyle name="Normal 4 6 3 4 2" xfId="2647" xr:uid="{00000000-0005-0000-0000-00006B0B0000}"/>
    <cellStyle name="Normal 4 6 3 4 3" xfId="3479" xr:uid="{00000000-0005-0000-0000-00006C0B0000}"/>
    <cellStyle name="Normal 4 6 3 4 4" xfId="1814" xr:uid="{00000000-0005-0000-0000-00006D0B0000}"/>
    <cellStyle name="Normal 4 6 3 5" xfId="1397" xr:uid="{00000000-0005-0000-0000-00006E0B0000}"/>
    <cellStyle name="Normal 4 6 3 6" xfId="2231" xr:uid="{00000000-0005-0000-0000-00006F0B0000}"/>
    <cellStyle name="Normal 4 6 3 7" xfId="3063" xr:uid="{00000000-0005-0000-0000-0000700B0000}"/>
    <cellStyle name="Normal 4 6 3 8" xfId="1130" xr:uid="{00000000-0005-0000-0000-0000710B0000}"/>
    <cellStyle name="Normal 4 6 4" xfId="302" xr:uid="{00000000-0005-0000-0000-0000720B0000}"/>
    <cellStyle name="Normal 4 6 4 2" xfId="761" xr:uid="{00000000-0005-0000-0000-0000730B0000}"/>
    <cellStyle name="Normal 4 6 4 2 2" xfId="2701" xr:uid="{00000000-0005-0000-0000-0000740B0000}"/>
    <cellStyle name="Normal 4 6 4 2 3" xfId="3533" xr:uid="{00000000-0005-0000-0000-0000750B0000}"/>
    <cellStyle name="Normal 4 6 4 2 4" xfId="1868" xr:uid="{00000000-0005-0000-0000-0000760B0000}"/>
    <cellStyle name="Normal 4 6 4 3" xfId="1451" xr:uid="{00000000-0005-0000-0000-0000770B0000}"/>
    <cellStyle name="Normal 4 6 4 4" xfId="2285" xr:uid="{00000000-0005-0000-0000-0000780B0000}"/>
    <cellStyle name="Normal 4 6 4 5" xfId="3117" xr:uid="{00000000-0005-0000-0000-0000790B0000}"/>
    <cellStyle name="Normal 4 6 4 6" xfId="1268" xr:uid="{00000000-0005-0000-0000-00007A0B0000}"/>
    <cellStyle name="Normal 4 6 5" xfId="456" xr:uid="{00000000-0005-0000-0000-00007B0B0000}"/>
    <cellStyle name="Normal 4 6 5 2" xfId="915" xr:uid="{00000000-0005-0000-0000-00007C0B0000}"/>
    <cellStyle name="Normal 4 6 5 2 2" xfId="2855" xr:uid="{00000000-0005-0000-0000-00007D0B0000}"/>
    <cellStyle name="Normal 4 6 5 2 3" xfId="3687" xr:uid="{00000000-0005-0000-0000-00007E0B0000}"/>
    <cellStyle name="Normal 4 6 5 2 4" xfId="2022" xr:uid="{00000000-0005-0000-0000-00007F0B0000}"/>
    <cellStyle name="Normal 4 6 5 3" xfId="2439" xr:uid="{00000000-0005-0000-0000-0000800B0000}"/>
    <cellStyle name="Normal 4 6 5 4" xfId="3271" xr:uid="{00000000-0005-0000-0000-0000810B0000}"/>
    <cellStyle name="Normal 4 6 5 5" xfId="1605" xr:uid="{00000000-0005-0000-0000-0000820B0000}"/>
    <cellStyle name="Normal 4 6 6" xfId="634" xr:uid="{00000000-0005-0000-0000-0000830B0000}"/>
    <cellStyle name="Normal 4 6 6 2" xfId="2576" xr:uid="{00000000-0005-0000-0000-0000840B0000}"/>
    <cellStyle name="Normal 4 6 6 3" xfId="3408" xr:uid="{00000000-0005-0000-0000-0000850B0000}"/>
    <cellStyle name="Normal 4 6 6 4" xfId="1743" xr:uid="{00000000-0005-0000-0000-0000860B0000}"/>
    <cellStyle name="Normal 4 6 7" xfId="1314" xr:uid="{00000000-0005-0000-0000-0000870B0000}"/>
    <cellStyle name="Normal 4 6 8" xfId="2148" xr:uid="{00000000-0005-0000-0000-0000880B0000}"/>
    <cellStyle name="Normal 4 6 9" xfId="2980" xr:uid="{00000000-0005-0000-0000-0000890B0000}"/>
    <cellStyle name="Normal 4 7" xfId="177" xr:uid="{00000000-0005-0000-0000-00008A0B0000}"/>
    <cellStyle name="Normal 4 7 2" xfId="268" xr:uid="{00000000-0005-0000-0000-00008B0B0000}"/>
    <cellStyle name="Normal 4 7 2 2" xfId="406" xr:uid="{00000000-0005-0000-0000-00008C0B0000}"/>
    <cellStyle name="Normal 4 7 2 2 2" xfId="865" xr:uid="{00000000-0005-0000-0000-00008D0B0000}"/>
    <cellStyle name="Normal 4 7 2 2 2 2" xfId="2805" xr:uid="{00000000-0005-0000-0000-00008E0B0000}"/>
    <cellStyle name="Normal 4 7 2 2 2 3" xfId="3637" xr:uid="{00000000-0005-0000-0000-00008F0B0000}"/>
    <cellStyle name="Normal 4 7 2 2 2 4" xfId="1972" xr:uid="{00000000-0005-0000-0000-0000900B0000}"/>
    <cellStyle name="Normal 4 7 2 2 3" xfId="1555" xr:uid="{00000000-0005-0000-0000-0000910B0000}"/>
    <cellStyle name="Normal 4 7 2 2 4" xfId="2389" xr:uid="{00000000-0005-0000-0000-0000920B0000}"/>
    <cellStyle name="Normal 4 7 2 2 5" xfId="3221" xr:uid="{00000000-0005-0000-0000-0000930B0000}"/>
    <cellStyle name="Normal 4 7 2 2 6" xfId="1273" xr:uid="{00000000-0005-0000-0000-0000940B0000}"/>
    <cellStyle name="Normal 4 7 2 3" xfId="548" xr:uid="{00000000-0005-0000-0000-0000950B0000}"/>
    <cellStyle name="Normal 4 7 2 3 2" xfId="1007" xr:uid="{00000000-0005-0000-0000-0000960B0000}"/>
    <cellStyle name="Normal 4 7 2 3 2 2" xfId="2947" xr:uid="{00000000-0005-0000-0000-0000970B0000}"/>
    <cellStyle name="Normal 4 7 2 3 2 3" xfId="3779" xr:uid="{00000000-0005-0000-0000-0000980B0000}"/>
    <cellStyle name="Normal 4 7 2 3 2 4" xfId="2114" xr:uid="{00000000-0005-0000-0000-0000990B0000}"/>
    <cellStyle name="Normal 4 7 2 3 3" xfId="2531" xr:uid="{00000000-0005-0000-0000-00009A0B0000}"/>
    <cellStyle name="Normal 4 7 2 3 4" xfId="3363" xr:uid="{00000000-0005-0000-0000-00009B0B0000}"/>
    <cellStyle name="Normal 4 7 2 3 5" xfId="1697" xr:uid="{00000000-0005-0000-0000-00009C0B0000}"/>
    <cellStyle name="Normal 4 7 2 4" xfId="728" xr:uid="{00000000-0005-0000-0000-00009D0B0000}"/>
    <cellStyle name="Normal 4 7 2 4 2" xfId="2668" xr:uid="{00000000-0005-0000-0000-00009E0B0000}"/>
    <cellStyle name="Normal 4 7 2 4 3" xfId="3500" xr:uid="{00000000-0005-0000-0000-00009F0B0000}"/>
    <cellStyle name="Normal 4 7 2 4 4" xfId="1835" xr:uid="{00000000-0005-0000-0000-0000A00B0000}"/>
    <cellStyle name="Normal 4 7 2 5" xfId="1418" xr:uid="{00000000-0005-0000-0000-0000A10B0000}"/>
    <cellStyle name="Normal 4 7 2 6" xfId="2252" xr:uid="{00000000-0005-0000-0000-0000A20B0000}"/>
    <cellStyle name="Normal 4 7 2 7" xfId="3084" xr:uid="{00000000-0005-0000-0000-0000A30B0000}"/>
    <cellStyle name="Normal 4 7 2 8" xfId="1151" xr:uid="{00000000-0005-0000-0000-0000A40B0000}"/>
    <cellStyle name="Normal 4 7 3" xfId="335" xr:uid="{00000000-0005-0000-0000-0000A50B0000}"/>
    <cellStyle name="Normal 4 7 3 2" xfId="794" xr:uid="{00000000-0005-0000-0000-0000A60B0000}"/>
    <cellStyle name="Normal 4 7 3 2 2" xfId="2734" xr:uid="{00000000-0005-0000-0000-0000A70B0000}"/>
    <cellStyle name="Normal 4 7 3 2 3" xfId="3566" xr:uid="{00000000-0005-0000-0000-0000A80B0000}"/>
    <cellStyle name="Normal 4 7 3 2 4" xfId="1901" xr:uid="{00000000-0005-0000-0000-0000A90B0000}"/>
    <cellStyle name="Normal 4 7 3 3" xfId="1484" xr:uid="{00000000-0005-0000-0000-0000AA0B0000}"/>
    <cellStyle name="Normal 4 7 3 4" xfId="2318" xr:uid="{00000000-0005-0000-0000-0000AB0B0000}"/>
    <cellStyle name="Normal 4 7 3 5" xfId="3150" xr:uid="{00000000-0005-0000-0000-0000AC0B0000}"/>
    <cellStyle name="Normal 4 7 3 6" xfId="1272" xr:uid="{00000000-0005-0000-0000-0000AD0B0000}"/>
    <cellStyle name="Normal 4 7 4" xfId="477" xr:uid="{00000000-0005-0000-0000-0000AE0B0000}"/>
    <cellStyle name="Normal 4 7 4 2" xfId="936" xr:uid="{00000000-0005-0000-0000-0000AF0B0000}"/>
    <cellStyle name="Normal 4 7 4 2 2" xfId="2876" xr:uid="{00000000-0005-0000-0000-0000B00B0000}"/>
    <cellStyle name="Normal 4 7 4 2 3" xfId="3708" xr:uid="{00000000-0005-0000-0000-0000B10B0000}"/>
    <cellStyle name="Normal 4 7 4 2 4" xfId="2043" xr:uid="{00000000-0005-0000-0000-0000B20B0000}"/>
    <cellStyle name="Normal 4 7 4 3" xfId="2460" xr:uid="{00000000-0005-0000-0000-0000B30B0000}"/>
    <cellStyle name="Normal 4 7 4 4" xfId="3292" xr:uid="{00000000-0005-0000-0000-0000B40B0000}"/>
    <cellStyle name="Normal 4 7 4 5" xfId="1626" xr:uid="{00000000-0005-0000-0000-0000B50B0000}"/>
    <cellStyle name="Normal 4 7 5" xfId="656" xr:uid="{00000000-0005-0000-0000-0000B60B0000}"/>
    <cellStyle name="Normal 4 7 5 2" xfId="2597" xr:uid="{00000000-0005-0000-0000-0000B70B0000}"/>
    <cellStyle name="Normal 4 7 5 3" xfId="3429" xr:uid="{00000000-0005-0000-0000-0000B80B0000}"/>
    <cellStyle name="Normal 4 7 5 4" xfId="1764" xr:uid="{00000000-0005-0000-0000-0000B90B0000}"/>
    <cellStyle name="Normal 4 7 6" xfId="1347" xr:uid="{00000000-0005-0000-0000-0000BA0B0000}"/>
    <cellStyle name="Normal 4 7 7" xfId="2181" xr:uid="{00000000-0005-0000-0000-0000BB0B0000}"/>
    <cellStyle name="Normal 4 7 8" xfId="3013" xr:uid="{00000000-0005-0000-0000-0000BC0B0000}"/>
    <cellStyle name="Normal 4 7 9" xfId="1080" xr:uid="{00000000-0005-0000-0000-0000BD0B0000}"/>
    <cellStyle name="Normal 4 8" xfId="236" xr:uid="{00000000-0005-0000-0000-0000BE0B0000}"/>
    <cellStyle name="Normal 4 8 2" xfId="375" xr:uid="{00000000-0005-0000-0000-0000BF0B0000}"/>
    <cellStyle name="Normal 4 8 2 2" xfId="517" xr:uid="{00000000-0005-0000-0000-0000C00B0000}"/>
    <cellStyle name="Normal 4 8 2 2 2" xfId="976" xr:uid="{00000000-0005-0000-0000-0000C10B0000}"/>
    <cellStyle name="Normal 4 8 2 2 2 2" xfId="2916" xr:uid="{00000000-0005-0000-0000-0000C20B0000}"/>
    <cellStyle name="Normal 4 8 2 2 2 3" xfId="3748" xr:uid="{00000000-0005-0000-0000-0000C30B0000}"/>
    <cellStyle name="Normal 4 8 2 2 2 4" xfId="2083" xr:uid="{00000000-0005-0000-0000-0000C40B0000}"/>
    <cellStyle name="Normal 4 8 2 2 3" xfId="1666" xr:uid="{00000000-0005-0000-0000-0000C50B0000}"/>
    <cellStyle name="Normal 4 8 2 2 4" xfId="2500" xr:uid="{00000000-0005-0000-0000-0000C60B0000}"/>
    <cellStyle name="Normal 4 8 2 2 5" xfId="3332" xr:uid="{00000000-0005-0000-0000-0000C70B0000}"/>
    <cellStyle name="Normal 4 8 2 2 6" xfId="1275" xr:uid="{00000000-0005-0000-0000-0000C80B0000}"/>
    <cellStyle name="Normal 4 8 2 3" xfId="834" xr:uid="{00000000-0005-0000-0000-0000C90B0000}"/>
    <cellStyle name="Normal 4 8 2 3 2" xfId="2774" xr:uid="{00000000-0005-0000-0000-0000CA0B0000}"/>
    <cellStyle name="Normal 4 8 2 3 3" xfId="3606" xr:uid="{00000000-0005-0000-0000-0000CB0B0000}"/>
    <cellStyle name="Normal 4 8 2 3 4" xfId="1941" xr:uid="{00000000-0005-0000-0000-0000CC0B0000}"/>
    <cellStyle name="Normal 4 8 2 4" xfId="1524" xr:uid="{00000000-0005-0000-0000-0000CD0B0000}"/>
    <cellStyle name="Normal 4 8 2 5" xfId="2358" xr:uid="{00000000-0005-0000-0000-0000CE0B0000}"/>
    <cellStyle name="Normal 4 8 2 6" xfId="3190" xr:uid="{00000000-0005-0000-0000-0000CF0B0000}"/>
    <cellStyle name="Normal 4 8 2 7" xfId="1120" xr:uid="{00000000-0005-0000-0000-0000D00B0000}"/>
    <cellStyle name="Normal 4 8 3" xfId="446" xr:uid="{00000000-0005-0000-0000-0000D10B0000}"/>
    <cellStyle name="Normal 4 8 3 2" xfId="905" xr:uid="{00000000-0005-0000-0000-0000D20B0000}"/>
    <cellStyle name="Normal 4 8 3 2 2" xfId="2845" xr:uid="{00000000-0005-0000-0000-0000D30B0000}"/>
    <cellStyle name="Normal 4 8 3 2 3" xfId="3677" xr:uid="{00000000-0005-0000-0000-0000D40B0000}"/>
    <cellStyle name="Normal 4 8 3 2 4" xfId="2012" xr:uid="{00000000-0005-0000-0000-0000D50B0000}"/>
    <cellStyle name="Normal 4 8 3 3" xfId="1595" xr:uid="{00000000-0005-0000-0000-0000D60B0000}"/>
    <cellStyle name="Normal 4 8 3 4" xfId="2429" xr:uid="{00000000-0005-0000-0000-0000D70B0000}"/>
    <cellStyle name="Normal 4 8 3 5" xfId="3261" xr:uid="{00000000-0005-0000-0000-0000D80B0000}"/>
    <cellStyle name="Normal 4 8 3 6" xfId="1274" xr:uid="{00000000-0005-0000-0000-0000D90B0000}"/>
    <cellStyle name="Normal 4 8 4" xfId="697" xr:uid="{00000000-0005-0000-0000-0000DA0B0000}"/>
    <cellStyle name="Normal 4 8 4 2" xfId="2637" xr:uid="{00000000-0005-0000-0000-0000DB0B0000}"/>
    <cellStyle name="Normal 4 8 4 3" xfId="3469" xr:uid="{00000000-0005-0000-0000-0000DC0B0000}"/>
    <cellStyle name="Normal 4 8 4 4" xfId="1804" xr:uid="{00000000-0005-0000-0000-0000DD0B0000}"/>
    <cellStyle name="Normal 4 8 5" xfId="1387" xr:uid="{00000000-0005-0000-0000-0000DE0B0000}"/>
    <cellStyle name="Normal 4 8 6" xfId="2221" xr:uid="{00000000-0005-0000-0000-0000DF0B0000}"/>
    <cellStyle name="Normal 4 8 7" xfId="3053" xr:uid="{00000000-0005-0000-0000-0000E00B0000}"/>
    <cellStyle name="Normal 4 8 8" xfId="1049" xr:uid="{00000000-0005-0000-0000-0000E10B0000}"/>
    <cellStyle name="Normal 4 9" xfId="292" xr:uid="{00000000-0005-0000-0000-0000E20B0000}"/>
    <cellStyle name="Normal 4 9 2" xfId="751" xr:uid="{00000000-0005-0000-0000-0000E30B0000}"/>
    <cellStyle name="Normal 4 9 2 2" xfId="2691" xr:uid="{00000000-0005-0000-0000-0000E40B0000}"/>
    <cellStyle name="Normal 4 9 2 3" xfId="3523" xr:uid="{00000000-0005-0000-0000-0000E50B0000}"/>
    <cellStyle name="Normal 4 9 2 4" xfId="1858" xr:uid="{00000000-0005-0000-0000-0000E60B0000}"/>
    <cellStyle name="Normal 4 9 3" xfId="2275" xr:uid="{00000000-0005-0000-0000-0000E70B0000}"/>
    <cellStyle name="Normal 4 9 4" xfId="3107" xr:uid="{00000000-0005-0000-0000-0000E80B0000}"/>
    <cellStyle name="Normal 4 9 5" xfId="1441" xr:uid="{00000000-0005-0000-0000-0000E90B0000}"/>
    <cellStyle name="Normal 5" xfId="33" xr:uid="{00000000-0005-0000-0000-0000EA0B0000}"/>
    <cellStyle name="Normal 5 10" xfId="587" xr:uid="{00000000-0005-0000-0000-0000EB0B0000}"/>
    <cellStyle name="Normal 5 11" xfId="1306" xr:uid="{00000000-0005-0000-0000-0000EC0B0000}"/>
    <cellStyle name="Normal 5 12" xfId="2140" xr:uid="{00000000-0005-0000-0000-0000ED0B0000}"/>
    <cellStyle name="Normal 5 13" xfId="2972" xr:uid="{00000000-0005-0000-0000-0000EE0B0000}"/>
    <cellStyle name="Normal 5 2" xfId="48" xr:uid="{00000000-0005-0000-0000-0000EF0B0000}"/>
    <cellStyle name="Normal 5 2 10" xfId="1311" xr:uid="{00000000-0005-0000-0000-0000F00B0000}"/>
    <cellStyle name="Normal 5 2 11" xfId="2145" xr:uid="{00000000-0005-0000-0000-0000F10B0000}"/>
    <cellStyle name="Normal 5 2 12" xfId="2977" xr:uid="{00000000-0005-0000-0000-0000F20B0000}"/>
    <cellStyle name="Normal 5 2 13" xfId="1034" xr:uid="{00000000-0005-0000-0000-0000F30B0000}"/>
    <cellStyle name="Normal 5 2 2" xfId="162" xr:uid="{00000000-0005-0000-0000-0000F40B0000}"/>
    <cellStyle name="Normal 5 2 2 10" xfId="1068" xr:uid="{00000000-0005-0000-0000-0000F50B0000}"/>
    <cellStyle name="Normal 5 2 2 2" xfId="215" xr:uid="{00000000-0005-0000-0000-0000F60B0000}"/>
    <cellStyle name="Normal 5 2 2 2 2" xfId="288" xr:uid="{00000000-0005-0000-0000-0000F70B0000}"/>
    <cellStyle name="Normal 5 2 2 2 2 2" xfId="426" xr:uid="{00000000-0005-0000-0000-0000F80B0000}"/>
    <cellStyle name="Normal 5 2 2 2 2 2 2" xfId="885" xr:uid="{00000000-0005-0000-0000-0000F90B0000}"/>
    <cellStyle name="Normal 5 2 2 2 2 2 2 2" xfId="2825" xr:uid="{00000000-0005-0000-0000-0000FA0B0000}"/>
    <cellStyle name="Normal 5 2 2 2 2 2 2 3" xfId="3657" xr:uid="{00000000-0005-0000-0000-0000FB0B0000}"/>
    <cellStyle name="Normal 5 2 2 2 2 2 2 4" xfId="1992" xr:uid="{00000000-0005-0000-0000-0000FC0B0000}"/>
    <cellStyle name="Normal 5 2 2 2 2 2 3" xfId="1575" xr:uid="{00000000-0005-0000-0000-0000FD0B0000}"/>
    <cellStyle name="Normal 5 2 2 2 2 2 4" xfId="2409" xr:uid="{00000000-0005-0000-0000-0000FE0B0000}"/>
    <cellStyle name="Normal 5 2 2 2 2 2 5" xfId="3241" xr:uid="{00000000-0005-0000-0000-0000FF0B0000}"/>
    <cellStyle name="Normal 5 2 2 2 2 2 6" xfId="1279" xr:uid="{00000000-0005-0000-0000-0000000C0000}"/>
    <cellStyle name="Normal 5 2 2 2 2 3" xfId="568" xr:uid="{00000000-0005-0000-0000-0000010C0000}"/>
    <cellStyle name="Normal 5 2 2 2 2 3 2" xfId="1027" xr:uid="{00000000-0005-0000-0000-0000020C0000}"/>
    <cellStyle name="Normal 5 2 2 2 2 3 2 2" xfId="2967" xr:uid="{00000000-0005-0000-0000-0000030C0000}"/>
    <cellStyle name="Normal 5 2 2 2 2 3 2 3" xfId="3799" xr:uid="{00000000-0005-0000-0000-0000040C0000}"/>
    <cellStyle name="Normal 5 2 2 2 2 3 2 4" xfId="2134" xr:uid="{00000000-0005-0000-0000-0000050C0000}"/>
    <cellStyle name="Normal 5 2 2 2 2 3 3" xfId="2551" xr:uid="{00000000-0005-0000-0000-0000060C0000}"/>
    <cellStyle name="Normal 5 2 2 2 2 3 4" xfId="3383" xr:uid="{00000000-0005-0000-0000-0000070C0000}"/>
    <cellStyle name="Normal 5 2 2 2 2 3 5" xfId="1717" xr:uid="{00000000-0005-0000-0000-0000080C0000}"/>
    <cellStyle name="Normal 5 2 2 2 2 4" xfId="748" xr:uid="{00000000-0005-0000-0000-0000090C0000}"/>
    <cellStyle name="Normal 5 2 2 2 2 4 2" xfId="2688" xr:uid="{00000000-0005-0000-0000-00000A0C0000}"/>
    <cellStyle name="Normal 5 2 2 2 2 4 3" xfId="3520" xr:uid="{00000000-0005-0000-0000-00000B0C0000}"/>
    <cellStyle name="Normal 5 2 2 2 2 4 4" xfId="1855" xr:uid="{00000000-0005-0000-0000-00000C0C0000}"/>
    <cellStyle name="Normal 5 2 2 2 2 5" xfId="1438" xr:uid="{00000000-0005-0000-0000-00000D0C0000}"/>
    <cellStyle name="Normal 5 2 2 2 2 6" xfId="2272" xr:uid="{00000000-0005-0000-0000-00000E0C0000}"/>
    <cellStyle name="Normal 5 2 2 2 2 7" xfId="3104" xr:uid="{00000000-0005-0000-0000-00000F0C0000}"/>
    <cellStyle name="Normal 5 2 2 2 2 8" xfId="1171" xr:uid="{00000000-0005-0000-0000-0000100C0000}"/>
    <cellStyle name="Normal 5 2 2 2 3" xfId="355" xr:uid="{00000000-0005-0000-0000-0000110C0000}"/>
    <cellStyle name="Normal 5 2 2 2 3 2" xfId="814" xr:uid="{00000000-0005-0000-0000-0000120C0000}"/>
    <cellStyle name="Normal 5 2 2 2 3 2 2" xfId="2754" xr:uid="{00000000-0005-0000-0000-0000130C0000}"/>
    <cellStyle name="Normal 5 2 2 2 3 2 3" xfId="3586" xr:uid="{00000000-0005-0000-0000-0000140C0000}"/>
    <cellStyle name="Normal 5 2 2 2 3 2 4" xfId="1921" xr:uid="{00000000-0005-0000-0000-0000150C0000}"/>
    <cellStyle name="Normal 5 2 2 2 3 3" xfId="1504" xr:uid="{00000000-0005-0000-0000-0000160C0000}"/>
    <cellStyle name="Normal 5 2 2 2 3 4" xfId="2338" xr:uid="{00000000-0005-0000-0000-0000170C0000}"/>
    <cellStyle name="Normal 5 2 2 2 3 5" xfId="3170" xr:uid="{00000000-0005-0000-0000-0000180C0000}"/>
    <cellStyle name="Normal 5 2 2 2 3 6" xfId="1278" xr:uid="{00000000-0005-0000-0000-0000190C0000}"/>
    <cellStyle name="Normal 5 2 2 2 4" xfId="497" xr:uid="{00000000-0005-0000-0000-00001A0C0000}"/>
    <cellStyle name="Normal 5 2 2 2 4 2" xfId="956" xr:uid="{00000000-0005-0000-0000-00001B0C0000}"/>
    <cellStyle name="Normal 5 2 2 2 4 2 2" xfId="2896" xr:uid="{00000000-0005-0000-0000-00001C0C0000}"/>
    <cellStyle name="Normal 5 2 2 2 4 2 3" xfId="3728" xr:uid="{00000000-0005-0000-0000-00001D0C0000}"/>
    <cellStyle name="Normal 5 2 2 2 4 2 4" xfId="2063" xr:uid="{00000000-0005-0000-0000-00001E0C0000}"/>
    <cellStyle name="Normal 5 2 2 2 4 3" xfId="2480" xr:uid="{00000000-0005-0000-0000-00001F0C0000}"/>
    <cellStyle name="Normal 5 2 2 2 4 4" xfId="3312" xr:uid="{00000000-0005-0000-0000-0000200C0000}"/>
    <cellStyle name="Normal 5 2 2 2 4 5" xfId="1646" xr:uid="{00000000-0005-0000-0000-0000210C0000}"/>
    <cellStyle name="Normal 5 2 2 2 5" xfId="676" xr:uid="{00000000-0005-0000-0000-0000220C0000}"/>
    <cellStyle name="Normal 5 2 2 2 5 2" xfId="2617" xr:uid="{00000000-0005-0000-0000-0000230C0000}"/>
    <cellStyle name="Normal 5 2 2 2 5 3" xfId="3449" xr:uid="{00000000-0005-0000-0000-0000240C0000}"/>
    <cellStyle name="Normal 5 2 2 2 5 4" xfId="1784" xr:uid="{00000000-0005-0000-0000-0000250C0000}"/>
    <cellStyle name="Normal 5 2 2 2 6" xfId="1367" xr:uid="{00000000-0005-0000-0000-0000260C0000}"/>
    <cellStyle name="Normal 5 2 2 2 7" xfId="2201" xr:uid="{00000000-0005-0000-0000-0000270C0000}"/>
    <cellStyle name="Normal 5 2 2 2 8" xfId="3033" xr:uid="{00000000-0005-0000-0000-0000280C0000}"/>
    <cellStyle name="Normal 5 2 2 2 9" xfId="1100" xr:uid="{00000000-0005-0000-0000-0000290C0000}"/>
    <cellStyle name="Normal 5 2 2 3" xfId="256" xr:uid="{00000000-0005-0000-0000-00002A0C0000}"/>
    <cellStyle name="Normal 5 2 2 3 2" xfId="394" xr:uid="{00000000-0005-0000-0000-00002B0C0000}"/>
    <cellStyle name="Normal 5 2 2 3 2 2" xfId="853" xr:uid="{00000000-0005-0000-0000-00002C0C0000}"/>
    <cellStyle name="Normal 5 2 2 3 2 2 2" xfId="2793" xr:uid="{00000000-0005-0000-0000-00002D0C0000}"/>
    <cellStyle name="Normal 5 2 2 3 2 2 3" xfId="3625" xr:uid="{00000000-0005-0000-0000-00002E0C0000}"/>
    <cellStyle name="Normal 5 2 2 3 2 2 4" xfId="1960" xr:uid="{00000000-0005-0000-0000-00002F0C0000}"/>
    <cellStyle name="Normal 5 2 2 3 2 3" xfId="1543" xr:uid="{00000000-0005-0000-0000-0000300C0000}"/>
    <cellStyle name="Normal 5 2 2 3 2 4" xfId="2377" xr:uid="{00000000-0005-0000-0000-0000310C0000}"/>
    <cellStyle name="Normal 5 2 2 3 2 5" xfId="3209" xr:uid="{00000000-0005-0000-0000-0000320C0000}"/>
    <cellStyle name="Normal 5 2 2 3 2 6" xfId="1280" xr:uid="{00000000-0005-0000-0000-0000330C0000}"/>
    <cellStyle name="Normal 5 2 2 3 3" xfId="536" xr:uid="{00000000-0005-0000-0000-0000340C0000}"/>
    <cellStyle name="Normal 5 2 2 3 3 2" xfId="995" xr:uid="{00000000-0005-0000-0000-0000350C0000}"/>
    <cellStyle name="Normal 5 2 2 3 3 2 2" xfId="2935" xr:uid="{00000000-0005-0000-0000-0000360C0000}"/>
    <cellStyle name="Normal 5 2 2 3 3 2 3" xfId="3767" xr:uid="{00000000-0005-0000-0000-0000370C0000}"/>
    <cellStyle name="Normal 5 2 2 3 3 2 4" xfId="2102" xr:uid="{00000000-0005-0000-0000-0000380C0000}"/>
    <cellStyle name="Normal 5 2 2 3 3 3" xfId="2519" xr:uid="{00000000-0005-0000-0000-0000390C0000}"/>
    <cellStyle name="Normal 5 2 2 3 3 4" xfId="3351" xr:uid="{00000000-0005-0000-0000-00003A0C0000}"/>
    <cellStyle name="Normal 5 2 2 3 3 5" xfId="1685" xr:uid="{00000000-0005-0000-0000-00003B0C0000}"/>
    <cellStyle name="Normal 5 2 2 3 4" xfId="716" xr:uid="{00000000-0005-0000-0000-00003C0C0000}"/>
    <cellStyle name="Normal 5 2 2 3 4 2" xfId="2656" xr:uid="{00000000-0005-0000-0000-00003D0C0000}"/>
    <cellStyle name="Normal 5 2 2 3 4 3" xfId="3488" xr:uid="{00000000-0005-0000-0000-00003E0C0000}"/>
    <cellStyle name="Normal 5 2 2 3 4 4" xfId="1823" xr:uid="{00000000-0005-0000-0000-00003F0C0000}"/>
    <cellStyle name="Normal 5 2 2 3 5" xfId="1406" xr:uid="{00000000-0005-0000-0000-0000400C0000}"/>
    <cellStyle name="Normal 5 2 2 3 6" xfId="2240" xr:uid="{00000000-0005-0000-0000-0000410C0000}"/>
    <cellStyle name="Normal 5 2 2 3 7" xfId="3072" xr:uid="{00000000-0005-0000-0000-0000420C0000}"/>
    <cellStyle name="Normal 5 2 2 3 8" xfId="1139" xr:uid="{00000000-0005-0000-0000-0000430C0000}"/>
    <cellStyle name="Normal 5 2 2 4" xfId="311" xr:uid="{00000000-0005-0000-0000-0000440C0000}"/>
    <cellStyle name="Normal 5 2 2 4 2" xfId="770" xr:uid="{00000000-0005-0000-0000-0000450C0000}"/>
    <cellStyle name="Normal 5 2 2 4 2 2" xfId="2710" xr:uid="{00000000-0005-0000-0000-0000460C0000}"/>
    <cellStyle name="Normal 5 2 2 4 2 3" xfId="3542" xr:uid="{00000000-0005-0000-0000-0000470C0000}"/>
    <cellStyle name="Normal 5 2 2 4 2 4" xfId="1877" xr:uid="{00000000-0005-0000-0000-0000480C0000}"/>
    <cellStyle name="Normal 5 2 2 4 3" xfId="1460" xr:uid="{00000000-0005-0000-0000-0000490C0000}"/>
    <cellStyle name="Normal 5 2 2 4 4" xfId="2294" xr:uid="{00000000-0005-0000-0000-00004A0C0000}"/>
    <cellStyle name="Normal 5 2 2 4 5" xfId="3126" xr:uid="{00000000-0005-0000-0000-00004B0C0000}"/>
    <cellStyle name="Normal 5 2 2 4 6" xfId="1277" xr:uid="{00000000-0005-0000-0000-00004C0C0000}"/>
    <cellStyle name="Normal 5 2 2 5" xfId="465" xr:uid="{00000000-0005-0000-0000-00004D0C0000}"/>
    <cellStyle name="Normal 5 2 2 5 2" xfId="924" xr:uid="{00000000-0005-0000-0000-00004E0C0000}"/>
    <cellStyle name="Normal 5 2 2 5 2 2" xfId="2864" xr:uid="{00000000-0005-0000-0000-00004F0C0000}"/>
    <cellStyle name="Normal 5 2 2 5 2 3" xfId="3696" xr:uid="{00000000-0005-0000-0000-0000500C0000}"/>
    <cellStyle name="Normal 5 2 2 5 2 4" xfId="2031" xr:uid="{00000000-0005-0000-0000-0000510C0000}"/>
    <cellStyle name="Normal 5 2 2 5 3" xfId="2448" xr:uid="{00000000-0005-0000-0000-0000520C0000}"/>
    <cellStyle name="Normal 5 2 2 5 4" xfId="3280" xr:uid="{00000000-0005-0000-0000-0000530C0000}"/>
    <cellStyle name="Normal 5 2 2 5 5" xfId="1614" xr:uid="{00000000-0005-0000-0000-0000540C0000}"/>
    <cellStyle name="Normal 5 2 2 6" xfId="644" xr:uid="{00000000-0005-0000-0000-0000550C0000}"/>
    <cellStyle name="Normal 5 2 2 6 2" xfId="2585" xr:uid="{00000000-0005-0000-0000-0000560C0000}"/>
    <cellStyle name="Normal 5 2 2 6 3" xfId="3417" xr:uid="{00000000-0005-0000-0000-0000570C0000}"/>
    <cellStyle name="Normal 5 2 2 6 4" xfId="1752" xr:uid="{00000000-0005-0000-0000-0000580C0000}"/>
    <cellStyle name="Normal 5 2 2 7" xfId="1323" xr:uid="{00000000-0005-0000-0000-0000590C0000}"/>
    <cellStyle name="Normal 5 2 2 8" xfId="2157" xr:uid="{00000000-0005-0000-0000-00005A0C0000}"/>
    <cellStyle name="Normal 5 2 2 9" xfId="2989" xr:uid="{00000000-0005-0000-0000-00005B0C0000}"/>
    <cellStyle name="Normal 5 2 3" xfId="168" xr:uid="{00000000-0005-0000-0000-00005C0C0000}"/>
    <cellStyle name="Normal 5 2 3 2" xfId="262" xr:uid="{00000000-0005-0000-0000-00005D0C0000}"/>
    <cellStyle name="Normal 5 2 3 2 2" xfId="400" xr:uid="{00000000-0005-0000-0000-00005E0C0000}"/>
    <cellStyle name="Normal 5 2 3 2 2 2" xfId="859" xr:uid="{00000000-0005-0000-0000-00005F0C0000}"/>
    <cellStyle name="Normal 5 2 3 2 2 2 2" xfId="2799" xr:uid="{00000000-0005-0000-0000-0000600C0000}"/>
    <cellStyle name="Normal 5 2 3 2 2 2 3" xfId="3631" xr:uid="{00000000-0005-0000-0000-0000610C0000}"/>
    <cellStyle name="Normal 5 2 3 2 2 2 4" xfId="1966" xr:uid="{00000000-0005-0000-0000-0000620C0000}"/>
    <cellStyle name="Normal 5 2 3 2 2 3" xfId="1549" xr:uid="{00000000-0005-0000-0000-0000630C0000}"/>
    <cellStyle name="Normal 5 2 3 2 2 4" xfId="2383" xr:uid="{00000000-0005-0000-0000-0000640C0000}"/>
    <cellStyle name="Normal 5 2 3 2 2 5" xfId="3215" xr:uid="{00000000-0005-0000-0000-0000650C0000}"/>
    <cellStyle name="Normal 5 2 3 2 2 6" xfId="1282" xr:uid="{00000000-0005-0000-0000-0000660C0000}"/>
    <cellStyle name="Normal 5 2 3 2 3" xfId="542" xr:uid="{00000000-0005-0000-0000-0000670C0000}"/>
    <cellStyle name="Normal 5 2 3 2 3 2" xfId="1001" xr:uid="{00000000-0005-0000-0000-0000680C0000}"/>
    <cellStyle name="Normal 5 2 3 2 3 2 2" xfId="2941" xr:uid="{00000000-0005-0000-0000-0000690C0000}"/>
    <cellStyle name="Normal 5 2 3 2 3 2 3" xfId="3773" xr:uid="{00000000-0005-0000-0000-00006A0C0000}"/>
    <cellStyle name="Normal 5 2 3 2 3 2 4" xfId="2108" xr:uid="{00000000-0005-0000-0000-00006B0C0000}"/>
    <cellStyle name="Normal 5 2 3 2 3 3" xfId="2525" xr:uid="{00000000-0005-0000-0000-00006C0C0000}"/>
    <cellStyle name="Normal 5 2 3 2 3 4" xfId="3357" xr:uid="{00000000-0005-0000-0000-00006D0C0000}"/>
    <cellStyle name="Normal 5 2 3 2 3 5" xfId="1691" xr:uid="{00000000-0005-0000-0000-00006E0C0000}"/>
    <cellStyle name="Normal 5 2 3 2 4" xfId="722" xr:uid="{00000000-0005-0000-0000-00006F0C0000}"/>
    <cellStyle name="Normal 5 2 3 2 4 2" xfId="2662" xr:uid="{00000000-0005-0000-0000-0000700C0000}"/>
    <cellStyle name="Normal 5 2 3 2 4 3" xfId="3494" xr:uid="{00000000-0005-0000-0000-0000710C0000}"/>
    <cellStyle name="Normal 5 2 3 2 4 4" xfId="1829" xr:uid="{00000000-0005-0000-0000-0000720C0000}"/>
    <cellStyle name="Normal 5 2 3 2 5" xfId="1412" xr:uid="{00000000-0005-0000-0000-0000730C0000}"/>
    <cellStyle name="Normal 5 2 3 2 6" xfId="2246" xr:uid="{00000000-0005-0000-0000-0000740C0000}"/>
    <cellStyle name="Normal 5 2 3 2 7" xfId="3078" xr:uid="{00000000-0005-0000-0000-0000750C0000}"/>
    <cellStyle name="Normal 5 2 3 2 8" xfId="1145" xr:uid="{00000000-0005-0000-0000-0000760C0000}"/>
    <cellStyle name="Normal 5 2 3 3" xfId="317" xr:uid="{00000000-0005-0000-0000-0000770C0000}"/>
    <cellStyle name="Normal 5 2 3 3 2" xfId="776" xr:uid="{00000000-0005-0000-0000-0000780C0000}"/>
    <cellStyle name="Normal 5 2 3 3 2 2" xfId="2716" xr:uid="{00000000-0005-0000-0000-0000790C0000}"/>
    <cellStyle name="Normal 5 2 3 3 2 3" xfId="3548" xr:uid="{00000000-0005-0000-0000-00007A0C0000}"/>
    <cellStyle name="Normal 5 2 3 3 2 4" xfId="1883" xr:uid="{00000000-0005-0000-0000-00007B0C0000}"/>
    <cellStyle name="Normal 5 2 3 3 3" xfId="1466" xr:uid="{00000000-0005-0000-0000-00007C0C0000}"/>
    <cellStyle name="Normal 5 2 3 3 4" xfId="2300" xr:uid="{00000000-0005-0000-0000-00007D0C0000}"/>
    <cellStyle name="Normal 5 2 3 3 5" xfId="3132" xr:uid="{00000000-0005-0000-0000-00007E0C0000}"/>
    <cellStyle name="Normal 5 2 3 3 6" xfId="1281" xr:uid="{00000000-0005-0000-0000-00007F0C0000}"/>
    <cellStyle name="Normal 5 2 3 4" xfId="471" xr:uid="{00000000-0005-0000-0000-0000800C0000}"/>
    <cellStyle name="Normal 5 2 3 4 2" xfId="930" xr:uid="{00000000-0005-0000-0000-0000810C0000}"/>
    <cellStyle name="Normal 5 2 3 4 2 2" xfId="2870" xr:uid="{00000000-0005-0000-0000-0000820C0000}"/>
    <cellStyle name="Normal 5 2 3 4 2 3" xfId="3702" xr:uid="{00000000-0005-0000-0000-0000830C0000}"/>
    <cellStyle name="Normal 5 2 3 4 2 4" xfId="2037" xr:uid="{00000000-0005-0000-0000-0000840C0000}"/>
    <cellStyle name="Normal 5 2 3 4 3" xfId="2454" xr:uid="{00000000-0005-0000-0000-0000850C0000}"/>
    <cellStyle name="Normal 5 2 3 4 4" xfId="3286" xr:uid="{00000000-0005-0000-0000-0000860C0000}"/>
    <cellStyle name="Normal 5 2 3 4 5" xfId="1620" xr:uid="{00000000-0005-0000-0000-0000870C0000}"/>
    <cellStyle name="Normal 5 2 3 5" xfId="650" xr:uid="{00000000-0005-0000-0000-0000880C0000}"/>
    <cellStyle name="Normal 5 2 3 5 2" xfId="2591" xr:uid="{00000000-0005-0000-0000-0000890C0000}"/>
    <cellStyle name="Normal 5 2 3 5 3" xfId="3423" xr:uid="{00000000-0005-0000-0000-00008A0C0000}"/>
    <cellStyle name="Normal 5 2 3 5 4" xfId="1758" xr:uid="{00000000-0005-0000-0000-00008B0C0000}"/>
    <cellStyle name="Normal 5 2 3 6" xfId="1329" xr:uid="{00000000-0005-0000-0000-00008C0C0000}"/>
    <cellStyle name="Normal 5 2 3 7" xfId="2163" xr:uid="{00000000-0005-0000-0000-00008D0C0000}"/>
    <cellStyle name="Normal 5 2 3 8" xfId="2995" xr:uid="{00000000-0005-0000-0000-00008E0C0000}"/>
    <cellStyle name="Normal 5 2 3 9" xfId="1074" xr:uid="{00000000-0005-0000-0000-00008F0C0000}"/>
    <cellStyle name="Normal 5 2 4" xfId="205" xr:uid="{00000000-0005-0000-0000-0000900C0000}"/>
    <cellStyle name="Normal 5 2 4 2" xfId="278" xr:uid="{00000000-0005-0000-0000-0000910C0000}"/>
    <cellStyle name="Normal 5 2 4 2 2" xfId="416" xr:uid="{00000000-0005-0000-0000-0000920C0000}"/>
    <cellStyle name="Normal 5 2 4 2 2 2" xfId="875" xr:uid="{00000000-0005-0000-0000-0000930C0000}"/>
    <cellStyle name="Normal 5 2 4 2 2 2 2" xfId="2815" xr:uid="{00000000-0005-0000-0000-0000940C0000}"/>
    <cellStyle name="Normal 5 2 4 2 2 2 3" xfId="3647" xr:uid="{00000000-0005-0000-0000-0000950C0000}"/>
    <cellStyle name="Normal 5 2 4 2 2 2 4" xfId="1982" xr:uid="{00000000-0005-0000-0000-0000960C0000}"/>
    <cellStyle name="Normal 5 2 4 2 2 3" xfId="1565" xr:uid="{00000000-0005-0000-0000-0000970C0000}"/>
    <cellStyle name="Normal 5 2 4 2 2 4" xfId="2399" xr:uid="{00000000-0005-0000-0000-0000980C0000}"/>
    <cellStyle name="Normal 5 2 4 2 2 5" xfId="3231" xr:uid="{00000000-0005-0000-0000-0000990C0000}"/>
    <cellStyle name="Normal 5 2 4 2 2 6" xfId="1284" xr:uid="{00000000-0005-0000-0000-00009A0C0000}"/>
    <cellStyle name="Normal 5 2 4 2 3" xfId="558" xr:uid="{00000000-0005-0000-0000-00009B0C0000}"/>
    <cellStyle name="Normal 5 2 4 2 3 2" xfId="1017" xr:uid="{00000000-0005-0000-0000-00009C0C0000}"/>
    <cellStyle name="Normal 5 2 4 2 3 2 2" xfId="2957" xr:uid="{00000000-0005-0000-0000-00009D0C0000}"/>
    <cellStyle name="Normal 5 2 4 2 3 2 3" xfId="3789" xr:uid="{00000000-0005-0000-0000-00009E0C0000}"/>
    <cellStyle name="Normal 5 2 4 2 3 2 4" xfId="2124" xr:uid="{00000000-0005-0000-0000-00009F0C0000}"/>
    <cellStyle name="Normal 5 2 4 2 3 3" xfId="2541" xr:uid="{00000000-0005-0000-0000-0000A00C0000}"/>
    <cellStyle name="Normal 5 2 4 2 3 4" xfId="3373" xr:uid="{00000000-0005-0000-0000-0000A10C0000}"/>
    <cellStyle name="Normal 5 2 4 2 3 5" xfId="1707" xr:uid="{00000000-0005-0000-0000-0000A20C0000}"/>
    <cellStyle name="Normal 5 2 4 2 4" xfId="738" xr:uid="{00000000-0005-0000-0000-0000A30C0000}"/>
    <cellStyle name="Normal 5 2 4 2 4 2" xfId="2678" xr:uid="{00000000-0005-0000-0000-0000A40C0000}"/>
    <cellStyle name="Normal 5 2 4 2 4 3" xfId="3510" xr:uid="{00000000-0005-0000-0000-0000A50C0000}"/>
    <cellStyle name="Normal 5 2 4 2 4 4" xfId="1845" xr:uid="{00000000-0005-0000-0000-0000A60C0000}"/>
    <cellStyle name="Normal 5 2 4 2 5" xfId="1428" xr:uid="{00000000-0005-0000-0000-0000A70C0000}"/>
    <cellStyle name="Normal 5 2 4 2 6" xfId="2262" xr:uid="{00000000-0005-0000-0000-0000A80C0000}"/>
    <cellStyle name="Normal 5 2 4 2 7" xfId="3094" xr:uid="{00000000-0005-0000-0000-0000A90C0000}"/>
    <cellStyle name="Normal 5 2 4 2 8" xfId="1161" xr:uid="{00000000-0005-0000-0000-0000AA0C0000}"/>
    <cellStyle name="Normal 5 2 4 3" xfId="345" xr:uid="{00000000-0005-0000-0000-0000AB0C0000}"/>
    <cellStyle name="Normal 5 2 4 3 2" xfId="804" xr:uid="{00000000-0005-0000-0000-0000AC0C0000}"/>
    <cellStyle name="Normal 5 2 4 3 2 2" xfId="2744" xr:uid="{00000000-0005-0000-0000-0000AD0C0000}"/>
    <cellStyle name="Normal 5 2 4 3 2 3" xfId="3576" xr:uid="{00000000-0005-0000-0000-0000AE0C0000}"/>
    <cellStyle name="Normal 5 2 4 3 2 4" xfId="1911" xr:uid="{00000000-0005-0000-0000-0000AF0C0000}"/>
    <cellStyle name="Normal 5 2 4 3 3" xfId="1494" xr:uid="{00000000-0005-0000-0000-0000B00C0000}"/>
    <cellStyle name="Normal 5 2 4 3 4" xfId="2328" xr:uid="{00000000-0005-0000-0000-0000B10C0000}"/>
    <cellStyle name="Normal 5 2 4 3 5" xfId="3160" xr:uid="{00000000-0005-0000-0000-0000B20C0000}"/>
    <cellStyle name="Normal 5 2 4 3 6" xfId="1283" xr:uid="{00000000-0005-0000-0000-0000B30C0000}"/>
    <cellStyle name="Normal 5 2 4 4" xfId="487" xr:uid="{00000000-0005-0000-0000-0000B40C0000}"/>
    <cellStyle name="Normal 5 2 4 4 2" xfId="946" xr:uid="{00000000-0005-0000-0000-0000B50C0000}"/>
    <cellStyle name="Normal 5 2 4 4 2 2" xfId="2886" xr:uid="{00000000-0005-0000-0000-0000B60C0000}"/>
    <cellStyle name="Normal 5 2 4 4 2 3" xfId="3718" xr:uid="{00000000-0005-0000-0000-0000B70C0000}"/>
    <cellStyle name="Normal 5 2 4 4 2 4" xfId="2053" xr:uid="{00000000-0005-0000-0000-0000B80C0000}"/>
    <cellStyle name="Normal 5 2 4 4 3" xfId="2470" xr:uid="{00000000-0005-0000-0000-0000B90C0000}"/>
    <cellStyle name="Normal 5 2 4 4 4" xfId="3302" xr:uid="{00000000-0005-0000-0000-0000BA0C0000}"/>
    <cellStyle name="Normal 5 2 4 4 5" xfId="1636" xr:uid="{00000000-0005-0000-0000-0000BB0C0000}"/>
    <cellStyle name="Normal 5 2 4 5" xfId="666" xr:uid="{00000000-0005-0000-0000-0000BC0C0000}"/>
    <cellStyle name="Normal 5 2 4 5 2" xfId="2607" xr:uid="{00000000-0005-0000-0000-0000BD0C0000}"/>
    <cellStyle name="Normal 5 2 4 5 3" xfId="3439" xr:uid="{00000000-0005-0000-0000-0000BE0C0000}"/>
    <cellStyle name="Normal 5 2 4 5 4" xfId="1774" xr:uid="{00000000-0005-0000-0000-0000BF0C0000}"/>
    <cellStyle name="Normal 5 2 4 6" xfId="1357" xr:uid="{00000000-0005-0000-0000-0000C00C0000}"/>
    <cellStyle name="Normal 5 2 4 7" xfId="2191" xr:uid="{00000000-0005-0000-0000-0000C10C0000}"/>
    <cellStyle name="Normal 5 2 4 8" xfId="3023" xr:uid="{00000000-0005-0000-0000-0000C20C0000}"/>
    <cellStyle name="Normal 5 2 4 9" xfId="1090" xr:uid="{00000000-0005-0000-0000-0000C30C0000}"/>
    <cellStyle name="Normal 5 2 5" xfId="243" xr:uid="{00000000-0005-0000-0000-0000C40C0000}"/>
    <cellStyle name="Normal 5 2 5 2" xfId="382" xr:uid="{00000000-0005-0000-0000-0000C50C0000}"/>
    <cellStyle name="Normal 5 2 5 2 2" xfId="524" xr:uid="{00000000-0005-0000-0000-0000C60C0000}"/>
    <cellStyle name="Normal 5 2 5 2 2 2" xfId="983" xr:uid="{00000000-0005-0000-0000-0000C70C0000}"/>
    <cellStyle name="Normal 5 2 5 2 2 2 2" xfId="2923" xr:uid="{00000000-0005-0000-0000-0000C80C0000}"/>
    <cellStyle name="Normal 5 2 5 2 2 2 3" xfId="3755" xr:uid="{00000000-0005-0000-0000-0000C90C0000}"/>
    <cellStyle name="Normal 5 2 5 2 2 2 4" xfId="2090" xr:uid="{00000000-0005-0000-0000-0000CA0C0000}"/>
    <cellStyle name="Normal 5 2 5 2 2 3" xfId="1673" xr:uid="{00000000-0005-0000-0000-0000CB0C0000}"/>
    <cellStyle name="Normal 5 2 5 2 2 4" xfId="2507" xr:uid="{00000000-0005-0000-0000-0000CC0C0000}"/>
    <cellStyle name="Normal 5 2 5 2 2 5" xfId="3339" xr:uid="{00000000-0005-0000-0000-0000CD0C0000}"/>
    <cellStyle name="Normal 5 2 5 2 2 6" xfId="1286" xr:uid="{00000000-0005-0000-0000-0000CE0C0000}"/>
    <cellStyle name="Normal 5 2 5 2 3" xfId="841" xr:uid="{00000000-0005-0000-0000-0000CF0C0000}"/>
    <cellStyle name="Normal 5 2 5 2 3 2" xfId="2781" xr:uid="{00000000-0005-0000-0000-0000D00C0000}"/>
    <cellStyle name="Normal 5 2 5 2 3 3" xfId="3613" xr:uid="{00000000-0005-0000-0000-0000D10C0000}"/>
    <cellStyle name="Normal 5 2 5 2 3 4" xfId="1948" xr:uid="{00000000-0005-0000-0000-0000D20C0000}"/>
    <cellStyle name="Normal 5 2 5 2 4" xfId="1531" xr:uid="{00000000-0005-0000-0000-0000D30C0000}"/>
    <cellStyle name="Normal 5 2 5 2 5" xfId="2365" xr:uid="{00000000-0005-0000-0000-0000D40C0000}"/>
    <cellStyle name="Normal 5 2 5 2 6" xfId="3197" xr:uid="{00000000-0005-0000-0000-0000D50C0000}"/>
    <cellStyle name="Normal 5 2 5 2 7" xfId="1127" xr:uid="{00000000-0005-0000-0000-0000D60C0000}"/>
    <cellStyle name="Normal 5 2 5 3" xfId="453" xr:uid="{00000000-0005-0000-0000-0000D70C0000}"/>
    <cellStyle name="Normal 5 2 5 3 2" xfId="912" xr:uid="{00000000-0005-0000-0000-0000D80C0000}"/>
    <cellStyle name="Normal 5 2 5 3 2 2" xfId="2852" xr:uid="{00000000-0005-0000-0000-0000D90C0000}"/>
    <cellStyle name="Normal 5 2 5 3 2 3" xfId="3684" xr:uid="{00000000-0005-0000-0000-0000DA0C0000}"/>
    <cellStyle name="Normal 5 2 5 3 2 4" xfId="2019" xr:uid="{00000000-0005-0000-0000-0000DB0C0000}"/>
    <cellStyle name="Normal 5 2 5 3 3" xfId="1602" xr:uid="{00000000-0005-0000-0000-0000DC0C0000}"/>
    <cellStyle name="Normal 5 2 5 3 4" xfId="2436" xr:uid="{00000000-0005-0000-0000-0000DD0C0000}"/>
    <cellStyle name="Normal 5 2 5 3 5" xfId="3268" xr:uid="{00000000-0005-0000-0000-0000DE0C0000}"/>
    <cellStyle name="Normal 5 2 5 3 6" xfId="1285" xr:uid="{00000000-0005-0000-0000-0000DF0C0000}"/>
    <cellStyle name="Normal 5 2 5 4" xfId="704" xr:uid="{00000000-0005-0000-0000-0000E00C0000}"/>
    <cellStyle name="Normal 5 2 5 4 2" xfId="2644" xr:uid="{00000000-0005-0000-0000-0000E10C0000}"/>
    <cellStyle name="Normal 5 2 5 4 3" xfId="3476" xr:uid="{00000000-0005-0000-0000-0000E20C0000}"/>
    <cellStyle name="Normal 5 2 5 4 4" xfId="1811" xr:uid="{00000000-0005-0000-0000-0000E30C0000}"/>
    <cellStyle name="Normal 5 2 5 5" xfId="1394" xr:uid="{00000000-0005-0000-0000-0000E40C0000}"/>
    <cellStyle name="Normal 5 2 5 6" xfId="2228" xr:uid="{00000000-0005-0000-0000-0000E50C0000}"/>
    <cellStyle name="Normal 5 2 5 7" xfId="3060" xr:uid="{00000000-0005-0000-0000-0000E60C0000}"/>
    <cellStyle name="Normal 5 2 5 8" xfId="1056" xr:uid="{00000000-0005-0000-0000-0000E70C0000}"/>
    <cellStyle name="Normal 5 2 6" xfId="221" xr:uid="{00000000-0005-0000-0000-0000E80C0000}"/>
    <cellStyle name="Normal 5 2 6 2" xfId="360" xr:uid="{00000000-0005-0000-0000-0000E90C0000}"/>
    <cellStyle name="Normal 5 2 6 2 2" xfId="819" xr:uid="{00000000-0005-0000-0000-0000EA0C0000}"/>
    <cellStyle name="Normal 5 2 6 2 2 2" xfId="2759" xr:uid="{00000000-0005-0000-0000-0000EB0C0000}"/>
    <cellStyle name="Normal 5 2 6 2 2 3" xfId="3591" xr:uid="{00000000-0005-0000-0000-0000EC0C0000}"/>
    <cellStyle name="Normal 5 2 6 2 2 4" xfId="1926" xr:uid="{00000000-0005-0000-0000-0000ED0C0000}"/>
    <cellStyle name="Normal 5 2 6 2 3" xfId="1509" xr:uid="{00000000-0005-0000-0000-0000EE0C0000}"/>
    <cellStyle name="Normal 5 2 6 2 4" xfId="2343" xr:uid="{00000000-0005-0000-0000-0000EF0C0000}"/>
    <cellStyle name="Normal 5 2 6 2 5" xfId="3175" xr:uid="{00000000-0005-0000-0000-0000F00C0000}"/>
    <cellStyle name="Normal 5 2 6 2 6" xfId="1287" xr:uid="{00000000-0005-0000-0000-0000F10C0000}"/>
    <cellStyle name="Normal 5 2 6 3" xfId="502" xr:uid="{00000000-0005-0000-0000-0000F20C0000}"/>
    <cellStyle name="Normal 5 2 6 3 2" xfId="961" xr:uid="{00000000-0005-0000-0000-0000F30C0000}"/>
    <cellStyle name="Normal 5 2 6 3 2 2" xfId="2901" xr:uid="{00000000-0005-0000-0000-0000F40C0000}"/>
    <cellStyle name="Normal 5 2 6 3 2 3" xfId="3733" xr:uid="{00000000-0005-0000-0000-0000F50C0000}"/>
    <cellStyle name="Normal 5 2 6 3 2 4" xfId="2068" xr:uid="{00000000-0005-0000-0000-0000F60C0000}"/>
    <cellStyle name="Normal 5 2 6 3 3" xfId="2485" xr:uid="{00000000-0005-0000-0000-0000F70C0000}"/>
    <cellStyle name="Normal 5 2 6 3 4" xfId="3317" xr:uid="{00000000-0005-0000-0000-0000F80C0000}"/>
    <cellStyle name="Normal 5 2 6 3 5" xfId="1651" xr:uid="{00000000-0005-0000-0000-0000F90C0000}"/>
    <cellStyle name="Normal 5 2 6 4" xfId="682" xr:uid="{00000000-0005-0000-0000-0000FA0C0000}"/>
    <cellStyle name="Normal 5 2 6 4 2" xfId="2622" xr:uid="{00000000-0005-0000-0000-0000FB0C0000}"/>
    <cellStyle name="Normal 5 2 6 4 3" xfId="3454" xr:uid="{00000000-0005-0000-0000-0000FC0C0000}"/>
    <cellStyle name="Normal 5 2 6 4 4" xfId="1789" xr:uid="{00000000-0005-0000-0000-0000FD0C0000}"/>
    <cellStyle name="Normal 5 2 6 5" xfId="1372" xr:uid="{00000000-0005-0000-0000-0000FE0C0000}"/>
    <cellStyle name="Normal 5 2 6 6" xfId="2206" xr:uid="{00000000-0005-0000-0000-0000FF0C0000}"/>
    <cellStyle name="Normal 5 2 6 7" xfId="3038" xr:uid="{00000000-0005-0000-0000-0000000D0000}"/>
    <cellStyle name="Normal 5 2 6 8" xfId="1105" xr:uid="{00000000-0005-0000-0000-0000010D0000}"/>
    <cellStyle name="Normal 5 2 7" xfId="299" xr:uid="{00000000-0005-0000-0000-0000020D0000}"/>
    <cellStyle name="Normal 5 2 7 2" xfId="758" xr:uid="{00000000-0005-0000-0000-0000030D0000}"/>
    <cellStyle name="Normal 5 2 7 2 2" xfId="2698" xr:uid="{00000000-0005-0000-0000-0000040D0000}"/>
    <cellStyle name="Normal 5 2 7 2 3" xfId="3530" xr:uid="{00000000-0005-0000-0000-0000050D0000}"/>
    <cellStyle name="Normal 5 2 7 2 4" xfId="1865" xr:uid="{00000000-0005-0000-0000-0000060D0000}"/>
    <cellStyle name="Normal 5 2 7 3" xfId="1448" xr:uid="{00000000-0005-0000-0000-0000070D0000}"/>
    <cellStyle name="Normal 5 2 7 4" xfId="2282" xr:uid="{00000000-0005-0000-0000-0000080D0000}"/>
    <cellStyle name="Normal 5 2 7 5" xfId="3114" xr:uid="{00000000-0005-0000-0000-0000090D0000}"/>
    <cellStyle name="Normal 5 2 7 6" xfId="1276" xr:uid="{00000000-0005-0000-0000-00000A0D0000}"/>
    <cellStyle name="Normal 5 2 8" xfId="431" xr:uid="{00000000-0005-0000-0000-00000B0D0000}"/>
    <cellStyle name="Normal 5 2 8 2" xfId="890" xr:uid="{00000000-0005-0000-0000-00000C0D0000}"/>
    <cellStyle name="Normal 5 2 8 2 2" xfId="2830" xr:uid="{00000000-0005-0000-0000-00000D0D0000}"/>
    <cellStyle name="Normal 5 2 8 2 3" xfId="3662" xr:uid="{00000000-0005-0000-0000-00000E0D0000}"/>
    <cellStyle name="Normal 5 2 8 2 4" xfId="1997" xr:uid="{00000000-0005-0000-0000-00000F0D0000}"/>
    <cellStyle name="Normal 5 2 8 3" xfId="2414" xr:uid="{00000000-0005-0000-0000-0000100D0000}"/>
    <cellStyle name="Normal 5 2 8 4" xfId="3246" xr:uid="{00000000-0005-0000-0000-0000110D0000}"/>
    <cellStyle name="Normal 5 2 8 5" xfId="1580" xr:uid="{00000000-0005-0000-0000-0000120D0000}"/>
    <cellStyle name="Normal 5 2 9" xfId="630" xr:uid="{00000000-0005-0000-0000-0000130D0000}"/>
    <cellStyle name="Normal 5 2 9 2" xfId="2573" xr:uid="{00000000-0005-0000-0000-0000140D0000}"/>
    <cellStyle name="Normal 5 2 9 3" xfId="3405" xr:uid="{00000000-0005-0000-0000-0000150D0000}"/>
    <cellStyle name="Normal 5 2 9 4" xfId="1740" xr:uid="{00000000-0005-0000-0000-0000160D0000}"/>
    <cellStyle name="Normal 5 3" xfId="42" xr:uid="{00000000-0005-0000-0000-0000170D0000}"/>
    <cellStyle name="Normal 5 4" xfId="156" xr:uid="{00000000-0005-0000-0000-0000180D0000}"/>
    <cellStyle name="Normal 5 4 10" xfId="1063" xr:uid="{00000000-0005-0000-0000-0000190D0000}"/>
    <cellStyle name="Normal 5 4 2" xfId="210" xr:uid="{00000000-0005-0000-0000-00001A0D0000}"/>
    <cellStyle name="Normal 5 4 2 2" xfId="283" xr:uid="{00000000-0005-0000-0000-00001B0D0000}"/>
    <cellStyle name="Normal 5 4 2 2 2" xfId="421" xr:uid="{00000000-0005-0000-0000-00001C0D0000}"/>
    <cellStyle name="Normal 5 4 2 2 2 2" xfId="880" xr:uid="{00000000-0005-0000-0000-00001D0D0000}"/>
    <cellStyle name="Normal 5 4 2 2 2 2 2" xfId="2820" xr:uid="{00000000-0005-0000-0000-00001E0D0000}"/>
    <cellStyle name="Normal 5 4 2 2 2 2 3" xfId="3652" xr:uid="{00000000-0005-0000-0000-00001F0D0000}"/>
    <cellStyle name="Normal 5 4 2 2 2 2 4" xfId="1987" xr:uid="{00000000-0005-0000-0000-0000200D0000}"/>
    <cellStyle name="Normal 5 4 2 2 2 3" xfId="1570" xr:uid="{00000000-0005-0000-0000-0000210D0000}"/>
    <cellStyle name="Normal 5 4 2 2 2 4" xfId="2404" xr:uid="{00000000-0005-0000-0000-0000220D0000}"/>
    <cellStyle name="Normal 5 4 2 2 2 5" xfId="3236" xr:uid="{00000000-0005-0000-0000-0000230D0000}"/>
    <cellStyle name="Normal 5 4 2 2 2 6" xfId="1290" xr:uid="{00000000-0005-0000-0000-0000240D0000}"/>
    <cellStyle name="Normal 5 4 2 2 3" xfId="563" xr:uid="{00000000-0005-0000-0000-0000250D0000}"/>
    <cellStyle name="Normal 5 4 2 2 3 2" xfId="1022" xr:uid="{00000000-0005-0000-0000-0000260D0000}"/>
    <cellStyle name="Normal 5 4 2 2 3 2 2" xfId="2962" xr:uid="{00000000-0005-0000-0000-0000270D0000}"/>
    <cellStyle name="Normal 5 4 2 2 3 2 3" xfId="3794" xr:uid="{00000000-0005-0000-0000-0000280D0000}"/>
    <cellStyle name="Normal 5 4 2 2 3 2 4" xfId="2129" xr:uid="{00000000-0005-0000-0000-0000290D0000}"/>
    <cellStyle name="Normal 5 4 2 2 3 3" xfId="2546" xr:uid="{00000000-0005-0000-0000-00002A0D0000}"/>
    <cellStyle name="Normal 5 4 2 2 3 4" xfId="3378" xr:uid="{00000000-0005-0000-0000-00002B0D0000}"/>
    <cellStyle name="Normal 5 4 2 2 3 5" xfId="1712" xr:uid="{00000000-0005-0000-0000-00002C0D0000}"/>
    <cellStyle name="Normal 5 4 2 2 4" xfId="743" xr:uid="{00000000-0005-0000-0000-00002D0D0000}"/>
    <cellStyle name="Normal 5 4 2 2 4 2" xfId="2683" xr:uid="{00000000-0005-0000-0000-00002E0D0000}"/>
    <cellStyle name="Normal 5 4 2 2 4 3" xfId="3515" xr:uid="{00000000-0005-0000-0000-00002F0D0000}"/>
    <cellStyle name="Normal 5 4 2 2 4 4" xfId="1850" xr:uid="{00000000-0005-0000-0000-0000300D0000}"/>
    <cellStyle name="Normal 5 4 2 2 5" xfId="1433" xr:uid="{00000000-0005-0000-0000-0000310D0000}"/>
    <cellStyle name="Normal 5 4 2 2 6" xfId="2267" xr:uid="{00000000-0005-0000-0000-0000320D0000}"/>
    <cellStyle name="Normal 5 4 2 2 7" xfId="3099" xr:uid="{00000000-0005-0000-0000-0000330D0000}"/>
    <cellStyle name="Normal 5 4 2 2 8" xfId="1166" xr:uid="{00000000-0005-0000-0000-0000340D0000}"/>
    <cellStyle name="Normal 5 4 2 3" xfId="350" xr:uid="{00000000-0005-0000-0000-0000350D0000}"/>
    <cellStyle name="Normal 5 4 2 3 2" xfId="809" xr:uid="{00000000-0005-0000-0000-0000360D0000}"/>
    <cellStyle name="Normal 5 4 2 3 2 2" xfId="2749" xr:uid="{00000000-0005-0000-0000-0000370D0000}"/>
    <cellStyle name="Normal 5 4 2 3 2 3" xfId="3581" xr:uid="{00000000-0005-0000-0000-0000380D0000}"/>
    <cellStyle name="Normal 5 4 2 3 2 4" xfId="1916" xr:uid="{00000000-0005-0000-0000-0000390D0000}"/>
    <cellStyle name="Normal 5 4 2 3 3" xfId="1499" xr:uid="{00000000-0005-0000-0000-00003A0D0000}"/>
    <cellStyle name="Normal 5 4 2 3 4" xfId="2333" xr:uid="{00000000-0005-0000-0000-00003B0D0000}"/>
    <cellStyle name="Normal 5 4 2 3 5" xfId="3165" xr:uid="{00000000-0005-0000-0000-00003C0D0000}"/>
    <cellStyle name="Normal 5 4 2 3 6" xfId="1289" xr:uid="{00000000-0005-0000-0000-00003D0D0000}"/>
    <cellStyle name="Normal 5 4 2 4" xfId="492" xr:uid="{00000000-0005-0000-0000-00003E0D0000}"/>
    <cellStyle name="Normal 5 4 2 4 2" xfId="951" xr:uid="{00000000-0005-0000-0000-00003F0D0000}"/>
    <cellStyle name="Normal 5 4 2 4 2 2" xfId="2891" xr:uid="{00000000-0005-0000-0000-0000400D0000}"/>
    <cellStyle name="Normal 5 4 2 4 2 3" xfId="3723" xr:uid="{00000000-0005-0000-0000-0000410D0000}"/>
    <cellStyle name="Normal 5 4 2 4 2 4" xfId="2058" xr:uid="{00000000-0005-0000-0000-0000420D0000}"/>
    <cellStyle name="Normal 5 4 2 4 3" xfId="2475" xr:uid="{00000000-0005-0000-0000-0000430D0000}"/>
    <cellStyle name="Normal 5 4 2 4 4" xfId="3307" xr:uid="{00000000-0005-0000-0000-0000440D0000}"/>
    <cellStyle name="Normal 5 4 2 4 5" xfId="1641" xr:uid="{00000000-0005-0000-0000-0000450D0000}"/>
    <cellStyle name="Normal 5 4 2 5" xfId="671" xr:uid="{00000000-0005-0000-0000-0000460D0000}"/>
    <cellStyle name="Normal 5 4 2 5 2" xfId="2612" xr:uid="{00000000-0005-0000-0000-0000470D0000}"/>
    <cellStyle name="Normal 5 4 2 5 3" xfId="3444" xr:uid="{00000000-0005-0000-0000-0000480D0000}"/>
    <cellStyle name="Normal 5 4 2 5 4" xfId="1779" xr:uid="{00000000-0005-0000-0000-0000490D0000}"/>
    <cellStyle name="Normal 5 4 2 6" xfId="1362" xr:uid="{00000000-0005-0000-0000-00004A0D0000}"/>
    <cellStyle name="Normal 5 4 2 7" xfId="2196" xr:uid="{00000000-0005-0000-0000-00004B0D0000}"/>
    <cellStyle name="Normal 5 4 2 8" xfId="3028" xr:uid="{00000000-0005-0000-0000-00004C0D0000}"/>
    <cellStyle name="Normal 5 4 2 9" xfId="1095" xr:uid="{00000000-0005-0000-0000-00004D0D0000}"/>
    <cellStyle name="Normal 5 4 3" xfId="251" xr:uid="{00000000-0005-0000-0000-00004E0D0000}"/>
    <cellStyle name="Normal 5 4 3 2" xfId="389" xr:uid="{00000000-0005-0000-0000-00004F0D0000}"/>
    <cellStyle name="Normal 5 4 3 2 2" xfId="848" xr:uid="{00000000-0005-0000-0000-0000500D0000}"/>
    <cellStyle name="Normal 5 4 3 2 2 2" xfId="2788" xr:uid="{00000000-0005-0000-0000-0000510D0000}"/>
    <cellStyle name="Normal 5 4 3 2 2 3" xfId="3620" xr:uid="{00000000-0005-0000-0000-0000520D0000}"/>
    <cellStyle name="Normal 5 4 3 2 2 4" xfId="1955" xr:uid="{00000000-0005-0000-0000-0000530D0000}"/>
    <cellStyle name="Normal 5 4 3 2 3" xfId="1538" xr:uid="{00000000-0005-0000-0000-0000540D0000}"/>
    <cellStyle name="Normal 5 4 3 2 4" xfId="2372" xr:uid="{00000000-0005-0000-0000-0000550D0000}"/>
    <cellStyle name="Normal 5 4 3 2 5" xfId="3204" xr:uid="{00000000-0005-0000-0000-0000560D0000}"/>
    <cellStyle name="Normal 5 4 3 2 6" xfId="1291" xr:uid="{00000000-0005-0000-0000-0000570D0000}"/>
    <cellStyle name="Normal 5 4 3 3" xfId="531" xr:uid="{00000000-0005-0000-0000-0000580D0000}"/>
    <cellStyle name="Normal 5 4 3 3 2" xfId="990" xr:uid="{00000000-0005-0000-0000-0000590D0000}"/>
    <cellStyle name="Normal 5 4 3 3 2 2" xfId="2930" xr:uid="{00000000-0005-0000-0000-00005A0D0000}"/>
    <cellStyle name="Normal 5 4 3 3 2 3" xfId="3762" xr:uid="{00000000-0005-0000-0000-00005B0D0000}"/>
    <cellStyle name="Normal 5 4 3 3 2 4" xfId="2097" xr:uid="{00000000-0005-0000-0000-00005C0D0000}"/>
    <cellStyle name="Normal 5 4 3 3 3" xfId="2514" xr:uid="{00000000-0005-0000-0000-00005D0D0000}"/>
    <cellStyle name="Normal 5 4 3 3 4" xfId="3346" xr:uid="{00000000-0005-0000-0000-00005E0D0000}"/>
    <cellStyle name="Normal 5 4 3 3 5" xfId="1680" xr:uid="{00000000-0005-0000-0000-00005F0D0000}"/>
    <cellStyle name="Normal 5 4 3 4" xfId="711" xr:uid="{00000000-0005-0000-0000-0000600D0000}"/>
    <cellStyle name="Normal 5 4 3 4 2" xfId="2651" xr:uid="{00000000-0005-0000-0000-0000610D0000}"/>
    <cellStyle name="Normal 5 4 3 4 3" xfId="3483" xr:uid="{00000000-0005-0000-0000-0000620D0000}"/>
    <cellStyle name="Normal 5 4 3 4 4" xfId="1818" xr:uid="{00000000-0005-0000-0000-0000630D0000}"/>
    <cellStyle name="Normal 5 4 3 5" xfId="1401" xr:uid="{00000000-0005-0000-0000-0000640D0000}"/>
    <cellStyle name="Normal 5 4 3 6" xfId="2235" xr:uid="{00000000-0005-0000-0000-0000650D0000}"/>
    <cellStyle name="Normal 5 4 3 7" xfId="3067" xr:uid="{00000000-0005-0000-0000-0000660D0000}"/>
    <cellStyle name="Normal 5 4 3 8" xfId="1134" xr:uid="{00000000-0005-0000-0000-0000670D0000}"/>
    <cellStyle name="Normal 5 4 4" xfId="306" xr:uid="{00000000-0005-0000-0000-0000680D0000}"/>
    <cellStyle name="Normal 5 4 4 2" xfId="765" xr:uid="{00000000-0005-0000-0000-0000690D0000}"/>
    <cellStyle name="Normal 5 4 4 2 2" xfId="2705" xr:uid="{00000000-0005-0000-0000-00006A0D0000}"/>
    <cellStyle name="Normal 5 4 4 2 3" xfId="3537" xr:uid="{00000000-0005-0000-0000-00006B0D0000}"/>
    <cellStyle name="Normal 5 4 4 2 4" xfId="1872" xr:uid="{00000000-0005-0000-0000-00006C0D0000}"/>
    <cellStyle name="Normal 5 4 4 3" xfId="1455" xr:uid="{00000000-0005-0000-0000-00006D0D0000}"/>
    <cellStyle name="Normal 5 4 4 4" xfId="2289" xr:uid="{00000000-0005-0000-0000-00006E0D0000}"/>
    <cellStyle name="Normal 5 4 4 5" xfId="3121" xr:uid="{00000000-0005-0000-0000-00006F0D0000}"/>
    <cellStyle name="Normal 5 4 4 6" xfId="1288" xr:uid="{00000000-0005-0000-0000-0000700D0000}"/>
    <cellStyle name="Normal 5 4 5" xfId="460" xr:uid="{00000000-0005-0000-0000-0000710D0000}"/>
    <cellStyle name="Normal 5 4 5 2" xfId="919" xr:uid="{00000000-0005-0000-0000-0000720D0000}"/>
    <cellStyle name="Normal 5 4 5 2 2" xfId="2859" xr:uid="{00000000-0005-0000-0000-0000730D0000}"/>
    <cellStyle name="Normal 5 4 5 2 3" xfId="3691" xr:uid="{00000000-0005-0000-0000-0000740D0000}"/>
    <cellStyle name="Normal 5 4 5 2 4" xfId="2026" xr:uid="{00000000-0005-0000-0000-0000750D0000}"/>
    <cellStyle name="Normal 5 4 5 3" xfId="2443" xr:uid="{00000000-0005-0000-0000-0000760D0000}"/>
    <cellStyle name="Normal 5 4 5 4" xfId="3275" xr:uid="{00000000-0005-0000-0000-0000770D0000}"/>
    <cellStyle name="Normal 5 4 5 5" xfId="1609" xr:uid="{00000000-0005-0000-0000-0000780D0000}"/>
    <cellStyle name="Normal 5 4 6" xfId="639" xr:uid="{00000000-0005-0000-0000-0000790D0000}"/>
    <cellStyle name="Normal 5 4 6 2" xfId="2580" xr:uid="{00000000-0005-0000-0000-00007A0D0000}"/>
    <cellStyle name="Normal 5 4 6 3" xfId="3412" xr:uid="{00000000-0005-0000-0000-00007B0D0000}"/>
    <cellStyle name="Normal 5 4 6 4" xfId="1747" xr:uid="{00000000-0005-0000-0000-00007C0D0000}"/>
    <cellStyle name="Normal 5 4 7" xfId="1318" xr:uid="{00000000-0005-0000-0000-00007D0D0000}"/>
    <cellStyle name="Normal 5 4 8" xfId="2152" xr:uid="{00000000-0005-0000-0000-00007E0D0000}"/>
    <cellStyle name="Normal 5 4 9" xfId="2984" xr:uid="{00000000-0005-0000-0000-00007F0D0000}"/>
    <cellStyle name="Normal 5 5" xfId="149" xr:uid="{00000000-0005-0000-0000-0000800D0000}"/>
    <cellStyle name="Normal 5 5 2" xfId="248" xr:uid="{00000000-0005-0000-0000-0000810D0000}"/>
    <cellStyle name="Normal 5 5 2 2" xfId="386" xr:uid="{00000000-0005-0000-0000-0000820D0000}"/>
    <cellStyle name="Normal 5 5 2 2 2" xfId="845" xr:uid="{00000000-0005-0000-0000-0000830D0000}"/>
    <cellStyle name="Normal 5 5 2 2 2 2" xfId="2785" xr:uid="{00000000-0005-0000-0000-0000840D0000}"/>
    <cellStyle name="Normal 5 5 2 2 2 3" xfId="3617" xr:uid="{00000000-0005-0000-0000-0000850D0000}"/>
    <cellStyle name="Normal 5 5 2 2 2 4" xfId="1952" xr:uid="{00000000-0005-0000-0000-0000860D0000}"/>
    <cellStyle name="Normal 5 5 2 2 3" xfId="1535" xr:uid="{00000000-0005-0000-0000-0000870D0000}"/>
    <cellStyle name="Normal 5 5 2 2 4" xfId="2369" xr:uid="{00000000-0005-0000-0000-0000880D0000}"/>
    <cellStyle name="Normal 5 5 2 2 5" xfId="3201" xr:uid="{00000000-0005-0000-0000-0000890D0000}"/>
    <cellStyle name="Normal 5 5 2 2 6" xfId="1293" xr:uid="{00000000-0005-0000-0000-00008A0D0000}"/>
    <cellStyle name="Normal 5 5 2 3" xfId="528" xr:uid="{00000000-0005-0000-0000-00008B0D0000}"/>
    <cellStyle name="Normal 5 5 2 3 2" xfId="987" xr:uid="{00000000-0005-0000-0000-00008C0D0000}"/>
    <cellStyle name="Normal 5 5 2 3 2 2" xfId="2927" xr:uid="{00000000-0005-0000-0000-00008D0D0000}"/>
    <cellStyle name="Normal 5 5 2 3 2 3" xfId="3759" xr:uid="{00000000-0005-0000-0000-00008E0D0000}"/>
    <cellStyle name="Normal 5 5 2 3 2 4" xfId="2094" xr:uid="{00000000-0005-0000-0000-00008F0D0000}"/>
    <cellStyle name="Normal 5 5 2 3 3" xfId="2511" xr:uid="{00000000-0005-0000-0000-0000900D0000}"/>
    <cellStyle name="Normal 5 5 2 3 4" xfId="3343" xr:uid="{00000000-0005-0000-0000-0000910D0000}"/>
    <cellStyle name="Normal 5 5 2 3 5" xfId="1677" xr:uid="{00000000-0005-0000-0000-0000920D0000}"/>
    <cellStyle name="Normal 5 5 2 4" xfId="708" xr:uid="{00000000-0005-0000-0000-0000930D0000}"/>
    <cellStyle name="Normal 5 5 2 4 2" xfId="2648" xr:uid="{00000000-0005-0000-0000-0000940D0000}"/>
    <cellStyle name="Normal 5 5 2 4 3" xfId="3480" xr:uid="{00000000-0005-0000-0000-0000950D0000}"/>
    <cellStyle name="Normal 5 5 2 4 4" xfId="1815" xr:uid="{00000000-0005-0000-0000-0000960D0000}"/>
    <cellStyle name="Normal 5 5 2 5" xfId="1398" xr:uid="{00000000-0005-0000-0000-0000970D0000}"/>
    <cellStyle name="Normal 5 5 2 6" xfId="2232" xr:uid="{00000000-0005-0000-0000-0000980D0000}"/>
    <cellStyle name="Normal 5 5 2 7" xfId="3064" xr:uid="{00000000-0005-0000-0000-0000990D0000}"/>
    <cellStyle name="Normal 5 5 2 8" xfId="1131" xr:uid="{00000000-0005-0000-0000-00009A0D0000}"/>
    <cellStyle name="Normal 5 5 3" xfId="303" xr:uid="{00000000-0005-0000-0000-00009B0D0000}"/>
    <cellStyle name="Normal 5 5 3 2" xfId="762" xr:uid="{00000000-0005-0000-0000-00009C0D0000}"/>
    <cellStyle name="Normal 5 5 3 2 2" xfId="2702" xr:uid="{00000000-0005-0000-0000-00009D0D0000}"/>
    <cellStyle name="Normal 5 5 3 2 3" xfId="3534" xr:uid="{00000000-0005-0000-0000-00009E0D0000}"/>
    <cellStyle name="Normal 5 5 3 2 4" xfId="1869" xr:uid="{00000000-0005-0000-0000-00009F0D0000}"/>
    <cellStyle name="Normal 5 5 3 3" xfId="1452" xr:uid="{00000000-0005-0000-0000-0000A00D0000}"/>
    <cellStyle name="Normal 5 5 3 4" xfId="2286" xr:uid="{00000000-0005-0000-0000-0000A10D0000}"/>
    <cellStyle name="Normal 5 5 3 5" xfId="3118" xr:uid="{00000000-0005-0000-0000-0000A20D0000}"/>
    <cellStyle name="Normal 5 5 3 6" xfId="1292" xr:uid="{00000000-0005-0000-0000-0000A30D0000}"/>
    <cellStyle name="Normal 5 5 4" xfId="457" xr:uid="{00000000-0005-0000-0000-0000A40D0000}"/>
    <cellStyle name="Normal 5 5 4 2" xfId="916" xr:uid="{00000000-0005-0000-0000-0000A50D0000}"/>
    <cellStyle name="Normal 5 5 4 2 2" xfId="2856" xr:uid="{00000000-0005-0000-0000-0000A60D0000}"/>
    <cellStyle name="Normal 5 5 4 2 3" xfId="3688" xr:uid="{00000000-0005-0000-0000-0000A70D0000}"/>
    <cellStyle name="Normal 5 5 4 2 4" xfId="2023" xr:uid="{00000000-0005-0000-0000-0000A80D0000}"/>
    <cellStyle name="Normal 5 5 4 3" xfId="2440" xr:uid="{00000000-0005-0000-0000-0000A90D0000}"/>
    <cellStyle name="Normal 5 5 4 4" xfId="3272" xr:uid="{00000000-0005-0000-0000-0000AA0D0000}"/>
    <cellStyle name="Normal 5 5 4 5" xfId="1606" xr:uid="{00000000-0005-0000-0000-0000AB0D0000}"/>
    <cellStyle name="Normal 5 5 5" xfId="635" xr:uid="{00000000-0005-0000-0000-0000AC0D0000}"/>
    <cellStyle name="Normal 5 5 5 2" xfId="2577" xr:uid="{00000000-0005-0000-0000-0000AD0D0000}"/>
    <cellStyle name="Normal 5 5 5 3" xfId="3409" xr:uid="{00000000-0005-0000-0000-0000AE0D0000}"/>
    <cellStyle name="Normal 5 5 5 4" xfId="1744" xr:uid="{00000000-0005-0000-0000-0000AF0D0000}"/>
    <cellStyle name="Normal 5 5 6" xfId="1315" xr:uid="{00000000-0005-0000-0000-0000B00D0000}"/>
    <cellStyle name="Normal 5 5 7" xfId="2149" xr:uid="{00000000-0005-0000-0000-0000B10D0000}"/>
    <cellStyle name="Normal 5 5 8" xfId="2981" xr:uid="{00000000-0005-0000-0000-0000B20D0000}"/>
    <cellStyle name="Normal 5 5 9" xfId="1060" xr:uid="{00000000-0005-0000-0000-0000B30D0000}"/>
    <cellStyle name="Normal 5 6" xfId="198" xr:uid="{00000000-0005-0000-0000-0000B40D0000}"/>
    <cellStyle name="Normal 5 6 2" xfId="273" xr:uid="{00000000-0005-0000-0000-0000B50D0000}"/>
    <cellStyle name="Normal 5 6 2 2" xfId="411" xr:uid="{00000000-0005-0000-0000-0000B60D0000}"/>
    <cellStyle name="Normal 5 6 2 2 2" xfId="870" xr:uid="{00000000-0005-0000-0000-0000B70D0000}"/>
    <cellStyle name="Normal 5 6 2 2 2 2" xfId="2810" xr:uid="{00000000-0005-0000-0000-0000B80D0000}"/>
    <cellStyle name="Normal 5 6 2 2 2 3" xfId="3642" xr:uid="{00000000-0005-0000-0000-0000B90D0000}"/>
    <cellStyle name="Normal 5 6 2 2 2 4" xfId="1977" xr:uid="{00000000-0005-0000-0000-0000BA0D0000}"/>
    <cellStyle name="Normal 5 6 2 2 3" xfId="1560" xr:uid="{00000000-0005-0000-0000-0000BB0D0000}"/>
    <cellStyle name="Normal 5 6 2 2 4" xfId="2394" xr:uid="{00000000-0005-0000-0000-0000BC0D0000}"/>
    <cellStyle name="Normal 5 6 2 2 5" xfId="3226" xr:uid="{00000000-0005-0000-0000-0000BD0D0000}"/>
    <cellStyle name="Normal 5 6 2 2 6" xfId="1295" xr:uid="{00000000-0005-0000-0000-0000BE0D0000}"/>
    <cellStyle name="Normal 5 6 2 3" xfId="553" xr:uid="{00000000-0005-0000-0000-0000BF0D0000}"/>
    <cellStyle name="Normal 5 6 2 3 2" xfId="1012" xr:uid="{00000000-0005-0000-0000-0000C00D0000}"/>
    <cellStyle name="Normal 5 6 2 3 2 2" xfId="2952" xr:uid="{00000000-0005-0000-0000-0000C10D0000}"/>
    <cellStyle name="Normal 5 6 2 3 2 3" xfId="3784" xr:uid="{00000000-0005-0000-0000-0000C20D0000}"/>
    <cellStyle name="Normal 5 6 2 3 2 4" xfId="2119" xr:uid="{00000000-0005-0000-0000-0000C30D0000}"/>
    <cellStyle name="Normal 5 6 2 3 3" xfId="2536" xr:uid="{00000000-0005-0000-0000-0000C40D0000}"/>
    <cellStyle name="Normal 5 6 2 3 4" xfId="3368" xr:uid="{00000000-0005-0000-0000-0000C50D0000}"/>
    <cellStyle name="Normal 5 6 2 3 5" xfId="1702" xr:uid="{00000000-0005-0000-0000-0000C60D0000}"/>
    <cellStyle name="Normal 5 6 2 4" xfId="733" xr:uid="{00000000-0005-0000-0000-0000C70D0000}"/>
    <cellStyle name="Normal 5 6 2 4 2" xfId="2673" xr:uid="{00000000-0005-0000-0000-0000C80D0000}"/>
    <cellStyle name="Normal 5 6 2 4 3" xfId="3505" xr:uid="{00000000-0005-0000-0000-0000C90D0000}"/>
    <cellStyle name="Normal 5 6 2 4 4" xfId="1840" xr:uid="{00000000-0005-0000-0000-0000CA0D0000}"/>
    <cellStyle name="Normal 5 6 2 5" xfId="1423" xr:uid="{00000000-0005-0000-0000-0000CB0D0000}"/>
    <cellStyle name="Normal 5 6 2 6" xfId="2257" xr:uid="{00000000-0005-0000-0000-0000CC0D0000}"/>
    <cellStyle name="Normal 5 6 2 7" xfId="3089" xr:uid="{00000000-0005-0000-0000-0000CD0D0000}"/>
    <cellStyle name="Normal 5 6 2 8" xfId="1156" xr:uid="{00000000-0005-0000-0000-0000CE0D0000}"/>
    <cellStyle name="Normal 5 6 3" xfId="340" xr:uid="{00000000-0005-0000-0000-0000CF0D0000}"/>
    <cellStyle name="Normal 5 6 3 2" xfId="799" xr:uid="{00000000-0005-0000-0000-0000D00D0000}"/>
    <cellStyle name="Normal 5 6 3 2 2" xfId="2739" xr:uid="{00000000-0005-0000-0000-0000D10D0000}"/>
    <cellStyle name="Normal 5 6 3 2 3" xfId="3571" xr:uid="{00000000-0005-0000-0000-0000D20D0000}"/>
    <cellStyle name="Normal 5 6 3 2 4" xfId="1906" xr:uid="{00000000-0005-0000-0000-0000D30D0000}"/>
    <cellStyle name="Normal 5 6 3 3" xfId="1489" xr:uid="{00000000-0005-0000-0000-0000D40D0000}"/>
    <cellStyle name="Normal 5 6 3 4" xfId="2323" xr:uid="{00000000-0005-0000-0000-0000D50D0000}"/>
    <cellStyle name="Normal 5 6 3 5" xfId="3155" xr:uid="{00000000-0005-0000-0000-0000D60D0000}"/>
    <cellStyle name="Normal 5 6 3 6" xfId="1294" xr:uid="{00000000-0005-0000-0000-0000D70D0000}"/>
    <cellStyle name="Normal 5 6 4" xfId="482" xr:uid="{00000000-0005-0000-0000-0000D80D0000}"/>
    <cellStyle name="Normal 5 6 4 2" xfId="941" xr:uid="{00000000-0005-0000-0000-0000D90D0000}"/>
    <cellStyle name="Normal 5 6 4 2 2" xfId="2881" xr:uid="{00000000-0005-0000-0000-0000DA0D0000}"/>
    <cellStyle name="Normal 5 6 4 2 3" xfId="3713" xr:uid="{00000000-0005-0000-0000-0000DB0D0000}"/>
    <cellStyle name="Normal 5 6 4 2 4" xfId="2048" xr:uid="{00000000-0005-0000-0000-0000DC0D0000}"/>
    <cellStyle name="Normal 5 6 4 3" xfId="2465" xr:uid="{00000000-0005-0000-0000-0000DD0D0000}"/>
    <cellStyle name="Normal 5 6 4 4" xfId="3297" xr:uid="{00000000-0005-0000-0000-0000DE0D0000}"/>
    <cellStyle name="Normal 5 6 4 5" xfId="1631" xr:uid="{00000000-0005-0000-0000-0000DF0D0000}"/>
    <cellStyle name="Normal 5 6 5" xfId="661" xr:uid="{00000000-0005-0000-0000-0000E00D0000}"/>
    <cellStyle name="Normal 5 6 5 2" xfId="2602" xr:uid="{00000000-0005-0000-0000-0000E10D0000}"/>
    <cellStyle name="Normal 5 6 5 3" xfId="3434" xr:uid="{00000000-0005-0000-0000-0000E20D0000}"/>
    <cellStyle name="Normal 5 6 5 4" xfId="1769" xr:uid="{00000000-0005-0000-0000-0000E30D0000}"/>
    <cellStyle name="Normal 5 6 6" xfId="1352" xr:uid="{00000000-0005-0000-0000-0000E40D0000}"/>
    <cellStyle name="Normal 5 6 7" xfId="2186" xr:uid="{00000000-0005-0000-0000-0000E50D0000}"/>
    <cellStyle name="Normal 5 6 8" xfId="3018" xr:uid="{00000000-0005-0000-0000-0000E60D0000}"/>
    <cellStyle name="Normal 5 6 9" xfId="1085" xr:uid="{00000000-0005-0000-0000-0000E70D0000}"/>
    <cellStyle name="Normal 5 7" xfId="238" xr:uid="{00000000-0005-0000-0000-0000E80D0000}"/>
    <cellStyle name="Normal 5 7 2" xfId="377" xr:uid="{00000000-0005-0000-0000-0000E90D0000}"/>
    <cellStyle name="Normal 5 7 2 2" xfId="519" xr:uid="{00000000-0005-0000-0000-0000EA0D0000}"/>
    <cellStyle name="Normal 5 7 2 2 2" xfId="978" xr:uid="{00000000-0005-0000-0000-0000EB0D0000}"/>
    <cellStyle name="Normal 5 7 2 2 2 2" xfId="2918" xr:uid="{00000000-0005-0000-0000-0000EC0D0000}"/>
    <cellStyle name="Normal 5 7 2 2 2 3" xfId="3750" xr:uid="{00000000-0005-0000-0000-0000ED0D0000}"/>
    <cellStyle name="Normal 5 7 2 2 2 4" xfId="2085" xr:uid="{00000000-0005-0000-0000-0000EE0D0000}"/>
    <cellStyle name="Normal 5 7 2 2 3" xfId="1668" xr:uid="{00000000-0005-0000-0000-0000EF0D0000}"/>
    <cellStyle name="Normal 5 7 2 2 4" xfId="2502" xr:uid="{00000000-0005-0000-0000-0000F00D0000}"/>
    <cellStyle name="Normal 5 7 2 2 5" xfId="3334" xr:uid="{00000000-0005-0000-0000-0000F10D0000}"/>
    <cellStyle name="Normal 5 7 2 2 6" xfId="1297" xr:uid="{00000000-0005-0000-0000-0000F20D0000}"/>
    <cellStyle name="Normal 5 7 2 3" xfId="836" xr:uid="{00000000-0005-0000-0000-0000F30D0000}"/>
    <cellStyle name="Normal 5 7 2 3 2" xfId="2776" xr:uid="{00000000-0005-0000-0000-0000F40D0000}"/>
    <cellStyle name="Normal 5 7 2 3 3" xfId="3608" xr:uid="{00000000-0005-0000-0000-0000F50D0000}"/>
    <cellStyle name="Normal 5 7 2 3 4" xfId="1943" xr:uid="{00000000-0005-0000-0000-0000F60D0000}"/>
    <cellStyle name="Normal 5 7 2 4" xfId="1526" xr:uid="{00000000-0005-0000-0000-0000F70D0000}"/>
    <cellStyle name="Normal 5 7 2 5" xfId="2360" xr:uid="{00000000-0005-0000-0000-0000F80D0000}"/>
    <cellStyle name="Normal 5 7 2 6" xfId="3192" xr:uid="{00000000-0005-0000-0000-0000F90D0000}"/>
    <cellStyle name="Normal 5 7 2 7" xfId="1122" xr:uid="{00000000-0005-0000-0000-0000FA0D0000}"/>
    <cellStyle name="Normal 5 7 3" xfId="448" xr:uid="{00000000-0005-0000-0000-0000FB0D0000}"/>
    <cellStyle name="Normal 5 7 3 2" xfId="907" xr:uid="{00000000-0005-0000-0000-0000FC0D0000}"/>
    <cellStyle name="Normal 5 7 3 2 2" xfId="2847" xr:uid="{00000000-0005-0000-0000-0000FD0D0000}"/>
    <cellStyle name="Normal 5 7 3 2 3" xfId="3679" xr:uid="{00000000-0005-0000-0000-0000FE0D0000}"/>
    <cellStyle name="Normal 5 7 3 2 4" xfId="2014" xr:uid="{00000000-0005-0000-0000-0000FF0D0000}"/>
    <cellStyle name="Normal 5 7 3 3" xfId="1597" xr:uid="{00000000-0005-0000-0000-0000000E0000}"/>
    <cellStyle name="Normal 5 7 3 4" xfId="2431" xr:uid="{00000000-0005-0000-0000-0000010E0000}"/>
    <cellStyle name="Normal 5 7 3 5" xfId="3263" xr:uid="{00000000-0005-0000-0000-0000020E0000}"/>
    <cellStyle name="Normal 5 7 3 6" xfId="1296" xr:uid="{00000000-0005-0000-0000-0000030E0000}"/>
    <cellStyle name="Normal 5 7 4" xfId="699" xr:uid="{00000000-0005-0000-0000-0000040E0000}"/>
    <cellStyle name="Normal 5 7 4 2" xfId="2639" xr:uid="{00000000-0005-0000-0000-0000050E0000}"/>
    <cellStyle name="Normal 5 7 4 3" xfId="3471" xr:uid="{00000000-0005-0000-0000-0000060E0000}"/>
    <cellStyle name="Normal 5 7 4 4" xfId="1806" xr:uid="{00000000-0005-0000-0000-0000070E0000}"/>
    <cellStyle name="Normal 5 7 5" xfId="1389" xr:uid="{00000000-0005-0000-0000-0000080E0000}"/>
    <cellStyle name="Normal 5 7 6" xfId="2223" xr:uid="{00000000-0005-0000-0000-0000090E0000}"/>
    <cellStyle name="Normal 5 7 7" xfId="3055" xr:uid="{00000000-0005-0000-0000-00000A0E0000}"/>
    <cellStyle name="Normal 5 7 8" xfId="1051" xr:uid="{00000000-0005-0000-0000-00000B0E0000}"/>
    <cellStyle name="Normal 5 8" xfId="294" xr:uid="{00000000-0005-0000-0000-00000C0E0000}"/>
    <cellStyle name="Normal 5 8 2" xfId="753" xr:uid="{00000000-0005-0000-0000-00000D0E0000}"/>
    <cellStyle name="Normal 5 8 2 2" xfId="2693" xr:uid="{00000000-0005-0000-0000-00000E0E0000}"/>
    <cellStyle name="Normal 5 8 2 3" xfId="3525" xr:uid="{00000000-0005-0000-0000-00000F0E0000}"/>
    <cellStyle name="Normal 5 8 2 4" xfId="1860" xr:uid="{00000000-0005-0000-0000-0000100E0000}"/>
    <cellStyle name="Normal 5 8 3" xfId="2277" xr:uid="{00000000-0005-0000-0000-0000110E0000}"/>
    <cellStyle name="Normal 5 8 4" xfId="3109" xr:uid="{00000000-0005-0000-0000-0000120E0000}"/>
    <cellStyle name="Normal 5 8 5" xfId="1443" xr:uid="{00000000-0005-0000-0000-0000130E0000}"/>
    <cellStyle name="Normal 5 9" xfId="622" xr:uid="{00000000-0005-0000-0000-0000140E0000}"/>
    <cellStyle name="Normal 5 9 2" xfId="2568" xr:uid="{00000000-0005-0000-0000-0000150E0000}"/>
    <cellStyle name="Normal 5 9 3" xfId="3400" xr:uid="{00000000-0005-0000-0000-0000160E0000}"/>
    <cellStyle name="Normal 5 9 4" xfId="1735" xr:uid="{00000000-0005-0000-0000-0000170E0000}"/>
    <cellStyle name="Normal 6" xfId="2" xr:uid="{00000000-0005-0000-0000-0000180E0000}"/>
    <cellStyle name="Normal 6 2" xfId="636" xr:uid="{00000000-0005-0000-0000-0000190E0000}"/>
    <cellStyle name="Normal 6 3" xfId="588" xr:uid="{00000000-0005-0000-0000-00001A0E0000}"/>
    <cellStyle name="Normal 7" xfId="165" xr:uid="{00000000-0005-0000-0000-00001B0E0000}"/>
    <cellStyle name="Normal 7 10" xfId="1071" xr:uid="{00000000-0005-0000-0000-00001C0E0000}"/>
    <cellStyle name="Normal 7 2" xfId="259" xr:uid="{00000000-0005-0000-0000-00001D0E0000}"/>
    <cellStyle name="Normal 7 2 2" xfId="397" xr:uid="{00000000-0005-0000-0000-00001E0E0000}"/>
    <cellStyle name="Normal 7 2 2 2" xfId="856" xr:uid="{00000000-0005-0000-0000-00001F0E0000}"/>
    <cellStyle name="Normal 7 2 2 2 2" xfId="2796" xr:uid="{00000000-0005-0000-0000-0000200E0000}"/>
    <cellStyle name="Normal 7 2 2 2 3" xfId="3628" xr:uid="{00000000-0005-0000-0000-0000210E0000}"/>
    <cellStyle name="Normal 7 2 2 2 4" xfId="1963" xr:uid="{00000000-0005-0000-0000-0000220E0000}"/>
    <cellStyle name="Normal 7 2 2 3" xfId="1546" xr:uid="{00000000-0005-0000-0000-0000230E0000}"/>
    <cellStyle name="Normal 7 2 2 4" xfId="2380" xr:uid="{00000000-0005-0000-0000-0000240E0000}"/>
    <cellStyle name="Normal 7 2 2 5" xfId="3212" xr:uid="{00000000-0005-0000-0000-0000250E0000}"/>
    <cellStyle name="Normal 7 2 2 6" xfId="1299" xr:uid="{00000000-0005-0000-0000-0000260E0000}"/>
    <cellStyle name="Normal 7 2 3" xfId="539" xr:uid="{00000000-0005-0000-0000-0000270E0000}"/>
    <cellStyle name="Normal 7 2 3 2" xfId="998" xr:uid="{00000000-0005-0000-0000-0000280E0000}"/>
    <cellStyle name="Normal 7 2 3 2 2" xfId="2938" xr:uid="{00000000-0005-0000-0000-0000290E0000}"/>
    <cellStyle name="Normal 7 2 3 2 3" xfId="3770" xr:uid="{00000000-0005-0000-0000-00002A0E0000}"/>
    <cellStyle name="Normal 7 2 3 2 4" xfId="2105" xr:uid="{00000000-0005-0000-0000-00002B0E0000}"/>
    <cellStyle name="Normal 7 2 3 3" xfId="2522" xr:uid="{00000000-0005-0000-0000-00002C0E0000}"/>
    <cellStyle name="Normal 7 2 3 4" xfId="3354" xr:uid="{00000000-0005-0000-0000-00002D0E0000}"/>
    <cellStyle name="Normal 7 2 3 5" xfId="1688" xr:uid="{00000000-0005-0000-0000-00002E0E0000}"/>
    <cellStyle name="Normal 7 2 4" xfId="719" xr:uid="{00000000-0005-0000-0000-00002F0E0000}"/>
    <cellStyle name="Normal 7 2 4 2" xfId="2659" xr:uid="{00000000-0005-0000-0000-0000300E0000}"/>
    <cellStyle name="Normal 7 2 4 3" xfId="3491" xr:uid="{00000000-0005-0000-0000-0000310E0000}"/>
    <cellStyle name="Normal 7 2 4 4" xfId="1826" xr:uid="{00000000-0005-0000-0000-0000320E0000}"/>
    <cellStyle name="Normal 7 2 5" xfId="1409" xr:uid="{00000000-0005-0000-0000-0000330E0000}"/>
    <cellStyle name="Normal 7 2 6" xfId="2243" xr:uid="{00000000-0005-0000-0000-0000340E0000}"/>
    <cellStyle name="Normal 7 2 7" xfId="3075" xr:uid="{00000000-0005-0000-0000-0000350E0000}"/>
    <cellStyle name="Normal 7 2 8" xfId="1142" xr:uid="{00000000-0005-0000-0000-0000360E0000}"/>
    <cellStyle name="Normal 7 3" xfId="314" xr:uid="{00000000-0005-0000-0000-0000370E0000}"/>
    <cellStyle name="Normal 7 3 2" xfId="773" xr:uid="{00000000-0005-0000-0000-0000380E0000}"/>
    <cellStyle name="Normal 7 3 2 2" xfId="2713" xr:uid="{00000000-0005-0000-0000-0000390E0000}"/>
    <cellStyle name="Normal 7 3 2 3" xfId="3545" xr:uid="{00000000-0005-0000-0000-00003A0E0000}"/>
    <cellStyle name="Normal 7 3 2 4" xfId="1880" xr:uid="{00000000-0005-0000-0000-00003B0E0000}"/>
    <cellStyle name="Normal 7 3 3" xfId="1463" xr:uid="{00000000-0005-0000-0000-00003C0E0000}"/>
    <cellStyle name="Normal 7 3 4" xfId="2297" xr:uid="{00000000-0005-0000-0000-00003D0E0000}"/>
    <cellStyle name="Normal 7 3 5" xfId="3129" xr:uid="{00000000-0005-0000-0000-00003E0E0000}"/>
    <cellStyle name="Normal 7 3 6" xfId="1298" xr:uid="{00000000-0005-0000-0000-00003F0E0000}"/>
    <cellStyle name="Normal 7 4" xfId="468" xr:uid="{00000000-0005-0000-0000-0000400E0000}"/>
    <cellStyle name="Normal 7 4 2" xfId="927" xr:uid="{00000000-0005-0000-0000-0000410E0000}"/>
    <cellStyle name="Normal 7 4 2 2" xfId="2867" xr:uid="{00000000-0005-0000-0000-0000420E0000}"/>
    <cellStyle name="Normal 7 4 2 3" xfId="3699" xr:uid="{00000000-0005-0000-0000-0000430E0000}"/>
    <cellStyle name="Normal 7 4 2 4" xfId="2034" xr:uid="{00000000-0005-0000-0000-0000440E0000}"/>
    <cellStyle name="Normal 7 4 3" xfId="2451" xr:uid="{00000000-0005-0000-0000-0000450E0000}"/>
    <cellStyle name="Normal 7 4 4" xfId="3283" xr:uid="{00000000-0005-0000-0000-0000460E0000}"/>
    <cellStyle name="Normal 7 4 5" xfId="1617" xr:uid="{00000000-0005-0000-0000-0000470E0000}"/>
    <cellStyle name="Normal 7 5" xfId="647" xr:uid="{00000000-0005-0000-0000-0000480E0000}"/>
    <cellStyle name="Normal 7 5 2" xfId="2588" xr:uid="{00000000-0005-0000-0000-0000490E0000}"/>
    <cellStyle name="Normal 7 5 3" xfId="3420" xr:uid="{00000000-0005-0000-0000-00004A0E0000}"/>
    <cellStyle name="Normal 7 5 4" xfId="1755" xr:uid="{00000000-0005-0000-0000-00004B0E0000}"/>
    <cellStyle name="Normal 7 6" xfId="589" xr:uid="{00000000-0005-0000-0000-00004C0E0000}"/>
    <cellStyle name="Normal 7 7" xfId="1326" xr:uid="{00000000-0005-0000-0000-00004D0E0000}"/>
    <cellStyle name="Normal 7 8" xfId="2160" xr:uid="{00000000-0005-0000-0000-00004E0E0000}"/>
    <cellStyle name="Normal 7 9" xfId="2992" xr:uid="{00000000-0005-0000-0000-00004F0E0000}"/>
    <cellStyle name="Normal 8" xfId="92" xr:uid="{00000000-0005-0000-0000-0000500E0000}"/>
    <cellStyle name="Normal 8 2" xfId="633" xr:uid="{00000000-0005-0000-0000-0000510E0000}"/>
    <cellStyle name="Normal 8 3" xfId="590" xr:uid="{00000000-0005-0000-0000-0000520E0000}"/>
    <cellStyle name="Normal 9" xfId="171" xr:uid="{00000000-0005-0000-0000-0000530E0000}"/>
    <cellStyle name="Normal 9 10" xfId="1077" xr:uid="{00000000-0005-0000-0000-0000540E0000}"/>
    <cellStyle name="Normal 9 2" xfId="265" xr:uid="{00000000-0005-0000-0000-0000550E0000}"/>
    <cellStyle name="Normal 9 2 2" xfId="403" xr:uid="{00000000-0005-0000-0000-0000560E0000}"/>
    <cellStyle name="Normal 9 2 2 2" xfId="862" xr:uid="{00000000-0005-0000-0000-0000570E0000}"/>
    <cellStyle name="Normal 9 2 2 2 2" xfId="2802" xr:uid="{00000000-0005-0000-0000-0000580E0000}"/>
    <cellStyle name="Normal 9 2 2 2 3" xfId="3634" xr:uid="{00000000-0005-0000-0000-0000590E0000}"/>
    <cellStyle name="Normal 9 2 2 2 4" xfId="1969" xr:uid="{00000000-0005-0000-0000-00005A0E0000}"/>
    <cellStyle name="Normal 9 2 2 3" xfId="1552" xr:uid="{00000000-0005-0000-0000-00005B0E0000}"/>
    <cellStyle name="Normal 9 2 2 4" xfId="2386" xr:uid="{00000000-0005-0000-0000-00005C0E0000}"/>
    <cellStyle name="Normal 9 2 2 5" xfId="3218" xr:uid="{00000000-0005-0000-0000-00005D0E0000}"/>
    <cellStyle name="Normal 9 2 2 6" xfId="1301" xr:uid="{00000000-0005-0000-0000-00005E0E0000}"/>
    <cellStyle name="Normal 9 2 3" xfId="545" xr:uid="{00000000-0005-0000-0000-00005F0E0000}"/>
    <cellStyle name="Normal 9 2 3 2" xfId="1004" xr:uid="{00000000-0005-0000-0000-0000600E0000}"/>
    <cellStyle name="Normal 9 2 3 2 2" xfId="2944" xr:uid="{00000000-0005-0000-0000-0000610E0000}"/>
    <cellStyle name="Normal 9 2 3 2 3" xfId="3776" xr:uid="{00000000-0005-0000-0000-0000620E0000}"/>
    <cellStyle name="Normal 9 2 3 2 4" xfId="2111" xr:uid="{00000000-0005-0000-0000-0000630E0000}"/>
    <cellStyle name="Normal 9 2 3 3" xfId="2528" xr:uid="{00000000-0005-0000-0000-0000640E0000}"/>
    <cellStyle name="Normal 9 2 3 4" xfId="3360" xr:uid="{00000000-0005-0000-0000-0000650E0000}"/>
    <cellStyle name="Normal 9 2 3 5" xfId="1694" xr:uid="{00000000-0005-0000-0000-0000660E0000}"/>
    <cellStyle name="Normal 9 2 4" xfId="725" xr:uid="{00000000-0005-0000-0000-0000670E0000}"/>
    <cellStyle name="Normal 9 2 4 2" xfId="2665" xr:uid="{00000000-0005-0000-0000-0000680E0000}"/>
    <cellStyle name="Normal 9 2 4 3" xfId="3497" xr:uid="{00000000-0005-0000-0000-0000690E0000}"/>
    <cellStyle name="Normal 9 2 4 4" xfId="1832" xr:uid="{00000000-0005-0000-0000-00006A0E0000}"/>
    <cellStyle name="Normal 9 2 5" xfId="1415" xr:uid="{00000000-0005-0000-0000-00006B0E0000}"/>
    <cellStyle name="Normal 9 2 6" xfId="2249" xr:uid="{00000000-0005-0000-0000-00006C0E0000}"/>
    <cellStyle name="Normal 9 2 7" xfId="3081" xr:uid="{00000000-0005-0000-0000-00006D0E0000}"/>
    <cellStyle name="Normal 9 2 8" xfId="1148" xr:uid="{00000000-0005-0000-0000-00006E0E0000}"/>
    <cellStyle name="Normal 9 3" xfId="320" xr:uid="{00000000-0005-0000-0000-00006F0E0000}"/>
    <cellStyle name="Normal 9 3 2" xfId="779" xr:uid="{00000000-0005-0000-0000-0000700E0000}"/>
    <cellStyle name="Normal 9 3 2 2" xfId="2719" xr:uid="{00000000-0005-0000-0000-0000710E0000}"/>
    <cellStyle name="Normal 9 3 2 3" xfId="3551" xr:uid="{00000000-0005-0000-0000-0000720E0000}"/>
    <cellStyle name="Normal 9 3 2 4" xfId="1886" xr:uid="{00000000-0005-0000-0000-0000730E0000}"/>
    <cellStyle name="Normal 9 3 3" xfId="1469" xr:uid="{00000000-0005-0000-0000-0000740E0000}"/>
    <cellStyle name="Normal 9 3 4" xfId="2303" xr:uid="{00000000-0005-0000-0000-0000750E0000}"/>
    <cellStyle name="Normal 9 3 5" xfId="3135" xr:uid="{00000000-0005-0000-0000-0000760E0000}"/>
    <cellStyle name="Normal 9 3 6" xfId="1300" xr:uid="{00000000-0005-0000-0000-0000770E0000}"/>
    <cellStyle name="Normal 9 4" xfId="474" xr:uid="{00000000-0005-0000-0000-0000780E0000}"/>
    <cellStyle name="Normal 9 4 2" xfId="933" xr:uid="{00000000-0005-0000-0000-0000790E0000}"/>
    <cellStyle name="Normal 9 4 2 2" xfId="2873" xr:uid="{00000000-0005-0000-0000-00007A0E0000}"/>
    <cellStyle name="Normal 9 4 2 3" xfId="3705" xr:uid="{00000000-0005-0000-0000-00007B0E0000}"/>
    <cellStyle name="Normal 9 4 2 4" xfId="2040" xr:uid="{00000000-0005-0000-0000-00007C0E0000}"/>
    <cellStyle name="Normal 9 4 3" xfId="2457" xr:uid="{00000000-0005-0000-0000-00007D0E0000}"/>
    <cellStyle name="Normal 9 4 4" xfId="3289" xr:uid="{00000000-0005-0000-0000-00007E0E0000}"/>
    <cellStyle name="Normal 9 4 5" xfId="1623" xr:uid="{00000000-0005-0000-0000-00007F0E0000}"/>
    <cellStyle name="Normal 9 5" xfId="653" xr:uid="{00000000-0005-0000-0000-0000800E0000}"/>
    <cellStyle name="Normal 9 5 2" xfId="2594" xr:uid="{00000000-0005-0000-0000-0000810E0000}"/>
    <cellStyle name="Normal 9 5 3" xfId="3426" xr:uid="{00000000-0005-0000-0000-0000820E0000}"/>
    <cellStyle name="Normal 9 5 4" xfId="1761" xr:uid="{00000000-0005-0000-0000-0000830E0000}"/>
    <cellStyle name="Normal 9 6" xfId="591" xr:uid="{00000000-0005-0000-0000-0000840E0000}"/>
    <cellStyle name="Normal 9 7" xfId="1332" xr:uid="{00000000-0005-0000-0000-0000850E0000}"/>
    <cellStyle name="Normal 9 8" xfId="2166" xr:uid="{00000000-0005-0000-0000-0000860E0000}"/>
    <cellStyle name="Normal 9 9" xfId="2998" xr:uid="{00000000-0005-0000-0000-0000870E0000}"/>
    <cellStyle name="Note 2" xfId="140" xr:uid="{00000000-0005-0000-0000-0000880E0000}"/>
    <cellStyle name="Note 3" xfId="173" xr:uid="{00000000-0005-0000-0000-0000890E0000}"/>
    <cellStyle name="Note 3 2" xfId="267" xr:uid="{00000000-0005-0000-0000-00008A0E0000}"/>
    <cellStyle name="Note 3 2 2" xfId="405" xr:uid="{00000000-0005-0000-0000-00008B0E0000}"/>
    <cellStyle name="Note 3 2 2 2" xfId="864" xr:uid="{00000000-0005-0000-0000-00008C0E0000}"/>
    <cellStyle name="Note 3 2 2 2 2" xfId="2804" xr:uid="{00000000-0005-0000-0000-00008D0E0000}"/>
    <cellStyle name="Note 3 2 2 2 3" xfId="3636" xr:uid="{00000000-0005-0000-0000-00008E0E0000}"/>
    <cellStyle name="Note 3 2 2 2 4" xfId="1971" xr:uid="{00000000-0005-0000-0000-00008F0E0000}"/>
    <cellStyle name="Note 3 2 2 3" xfId="1554" xr:uid="{00000000-0005-0000-0000-0000900E0000}"/>
    <cellStyle name="Note 3 2 2 4" xfId="2388" xr:uid="{00000000-0005-0000-0000-0000910E0000}"/>
    <cellStyle name="Note 3 2 2 5" xfId="3220" xr:uid="{00000000-0005-0000-0000-0000920E0000}"/>
    <cellStyle name="Note 3 2 2 6" xfId="1303" xr:uid="{00000000-0005-0000-0000-0000930E0000}"/>
    <cellStyle name="Note 3 2 3" xfId="547" xr:uid="{00000000-0005-0000-0000-0000940E0000}"/>
    <cellStyle name="Note 3 2 3 2" xfId="1006" xr:uid="{00000000-0005-0000-0000-0000950E0000}"/>
    <cellStyle name="Note 3 2 3 2 2" xfId="2946" xr:uid="{00000000-0005-0000-0000-0000960E0000}"/>
    <cellStyle name="Note 3 2 3 2 3" xfId="3778" xr:uid="{00000000-0005-0000-0000-0000970E0000}"/>
    <cellStyle name="Note 3 2 3 2 4" xfId="2113" xr:uid="{00000000-0005-0000-0000-0000980E0000}"/>
    <cellStyle name="Note 3 2 3 3" xfId="2530" xr:uid="{00000000-0005-0000-0000-0000990E0000}"/>
    <cellStyle name="Note 3 2 3 4" xfId="3362" xr:uid="{00000000-0005-0000-0000-00009A0E0000}"/>
    <cellStyle name="Note 3 2 3 5" xfId="1696" xr:uid="{00000000-0005-0000-0000-00009B0E0000}"/>
    <cellStyle name="Note 3 2 4" xfId="727" xr:uid="{00000000-0005-0000-0000-00009C0E0000}"/>
    <cellStyle name="Note 3 2 4 2" xfId="2667" xr:uid="{00000000-0005-0000-0000-00009D0E0000}"/>
    <cellStyle name="Note 3 2 4 3" xfId="3499" xr:uid="{00000000-0005-0000-0000-00009E0E0000}"/>
    <cellStyle name="Note 3 2 4 4" xfId="1834" xr:uid="{00000000-0005-0000-0000-00009F0E0000}"/>
    <cellStyle name="Note 3 2 5" xfId="1417" xr:uid="{00000000-0005-0000-0000-0000A00E0000}"/>
    <cellStyle name="Note 3 2 6" xfId="2251" xr:uid="{00000000-0005-0000-0000-0000A10E0000}"/>
    <cellStyle name="Note 3 2 7" xfId="3083" xr:uid="{00000000-0005-0000-0000-0000A20E0000}"/>
    <cellStyle name="Note 3 2 8" xfId="1150" xr:uid="{00000000-0005-0000-0000-0000A30E0000}"/>
    <cellStyle name="Note 3 3" xfId="334" xr:uid="{00000000-0005-0000-0000-0000A40E0000}"/>
    <cellStyle name="Note 3 3 2" xfId="793" xr:uid="{00000000-0005-0000-0000-0000A50E0000}"/>
    <cellStyle name="Note 3 3 2 2" xfId="2733" xr:uid="{00000000-0005-0000-0000-0000A60E0000}"/>
    <cellStyle name="Note 3 3 2 3" xfId="3565" xr:uid="{00000000-0005-0000-0000-0000A70E0000}"/>
    <cellStyle name="Note 3 3 2 4" xfId="1900" xr:uid="{00000000-0005-0000-0000-0000A80E0000}"/>
    <cellStyle name="Note 3 3 3" xfId="1483" xr:uid="{00000000-0005-0000-0000-0000A90E0000}"/>
    <cellStyle name="Note 3 3 4" xfId="2317" xr:uid="{00000000-0005-0000-0000-0000AA0E0000}"/>
    <cellStyle name="Note 3 3 5" xfId="3149" xr:uid="{00000000-0005-0000-0000-0000AB0E0000}"/>
    <cellStyle name="Note 3 3 6" xfId="1302" xr:uid="{00000000-0005-0000-0000-0000AC0E0000}"/>
    <cellStyle name="Note 3 4" xfId="476" xr:uid="{00000000-0005-0000-0000-0000AD0E0000}"/>
    <cellStyle name="Note 3 4 2" xfId="935" xr:uid="{00000000-0005-0000-0000-0000AE0E0000}"/>
    <cellStyle name="Note 3 4 2 2" xfId="2875" xr:uid="{00000000-0005-0000-0000-0000AF0E0000}"/>
    <cellStyle name="Note 3 4 2 3" xfId="3707" xr:uid="{00000000-0005-0000-0000-0000B00E0000}"/>
    <cellStyle name="Note 3 4 2 4" xfId="2042" xr:uid="{00000000-0005-0000-0000-0000B10E0000}"/>
    <cellStyle name="Note 3 4 3" xfId="2459" xr:uid="{00000000-0005-0000-0000-0000B20E0000}"/>
    <cellStyle name="Note 3 4 4" xfId="3291" xr:uid="{00000000-0005-0000-0000-0000B30E0000}"/>
    <cellStyle name="Note 3 4 5" xfId="1625" xr:uid="{00000000-0005-0000-0000-0000B40E0000}"/>
    <cellStyle name="Note 3 5" xfId="655" xr:uid="{00000000-0005-0000-0000-0000B50E0000}"/>
    <cellStyle name="Note 3 5 2" xfId="2596" xr:uid="{00000000-0005-0000-0000-0000B60E0000}"/>
    <cellStyle name="Note 3 5 3" xfId="3428" xr:uid="{00000000-0005-0000-0000-0000B70E0000}"/>
    <cellStyle name="Note 3 5 4" xfId="1763" xr:uid="{00000000-0005-0000-0000-0000B80E0000}"/>
    <cellStyle name="Note 3 6" xfId="1346" xr:uid="{00000000-0005-0000-0000-0000B90E0000}"/>
    <cellStyle name="Note 3 7" xfId="2180" xr:uid="{00000000-0005-0000-0000-0000BA0E0000}"/>
    <cellStyle name="Note 3 8" xfId="3012" xr:uid="{00000000-0005-0000-0000-0000BB0E0000}"/>
    <cellStyle name="Note 3 9" xfId="1079" xr:uid="{00000000-0005-0000-0000-0000BC0E0000}"/>
    <cellStyle name="Output" xfId="61" builtinId="21" customBuiltin="1"/>
    <cellStyle name="Output 2" xfId="141" xr:uid="{00000000-0005-0000-0000-0000BE0E0000}"/>
    <cellStyle name="Percent" xfId="3802" builtinId="5"/>
    <cellStyle name="Percent 2" xfId="36" xr:uid="{00000000-0005-0000-0000-0000C00E0000}"/>
    <cellStyle name="Percent 2 2" xfId="159" xr:uid="{00000000-0005-0000-0000-0000C10E0000}"/>
    <cellStyle name="Percent 2 3" xfId="98" xr:uid="{00000000-0005-0000-0000-0000C20E0000}"/>
    <cellStyle name="Percent 2 4" xfId="625" xr:uid="{00000000-0005-0000-0000-0000C30E0000}"/>
    <cellStyle name="Percent 2 5" xfId="592" xr:uid="{00000000-0005-0000-0000-0000C40E0000}"/>
    <cellStyle name="Percent 3" xfId="51" xr:uid="{00000000-0005-0000-0000-0000C50E0000}"/>
    <cellStyle name="Percent 3 2" xfId="246" xr:uid="{00000000-0005-0000-0000-0000C60E0000}"/>
    <cellStyle name="Percent 4" xfId="41" xr:uid="{00000000-0005-0000-0000-0000C70E0000}"/>
    <cellStyle name="Percent 4 2" xfId="202" xr:uid="{00000000-0005-0000-0000-0000C80E0000}"/>
    <cellStyle name="Percent 4 3" xfId="96" xr:uid="{00000000-0005-0000-0000-0000C90E0000}"/>
    <cellStyle name="Percent 5" xfId="627" xr:uid="{00000000-0005-0000-0000-0000CA0E0000}"/>
    <cellStyle name="Result" xfId="593" xr:uid="{00000000-0005-0000-0000-0000CB0E0000}"/>
    <cellStyle name="Result2" xfId="594" xr:uid="{00000000-0005-0000-0000-0000CC0E0000}"/>
    <cellStyle name="SubjMainDesc" xfId="14" xr:uid="{00000000-0005-0000-0000-0000CD0E0000}"/>
    <cellStyle name="SubjMinorDesc" xfId="15" xr:uid="{00000000-0005-0000-0000-0000CE0E0000}"/>
    <cellStyle name="SubjMinorDesc 2" xfId="22" xr:uid="{00000000-0005-0000-0000-0000CF0E0000}"/>
    <cellStyle name="SubjMinorDesc 2 2" xfId="195" xr:uid="{00000000-0005-0000-0000-0000D00E0000}"/>
    <cellStyle name="SubjMinorDesc 2 3" xfId="618" xr:uid="{00000000-0005-0000-0000-0000D10E0000}"/>
    <cellStyle name="SubjMinorDesc 2 4" xfId="596" xr:uid="{00000000-0005-0000-0000-0000D20E0000}"/>
    <cellStyle name="SubjMinorDesc 3" xfId="40" xr:uid="{00000000-0005-0000-0000-0000D30E0000}"/>
    <cellStyle name="SubjMinorDesc 4" xfId="614" xr:uid="{00000000-0005-0000-0000-0000D40E0000}"/>
    <cellStyle name="SubjMinorDesc 5" xfId="595" xr:uid="{00000000-0005-0000-0000-0000D50E0000}"/>
    <cellStyle name="Title" xfId="52" builtinId="15" customBuiltin="1"/>
    <cellStyle name="Title 2" xfId="142" xr:uid="{00000000-0005-0000-0000-0000D70E0000}"/>
    <cellStyle name="Total" xfId="67" builtinId="25" customBuiltin="1"/>
    <cellStyle name="Total 2" xfId="143" xr:uid="{00000000-0005-0000-0000-0000D90E0000}"/>
    <cellStyle name="Warning Text" xfId="65" builtinId="11" customBuiltin="1"/>
    <cellStyle name="Warning Text 2" xfId="144" xr:uid="{00000000-0005-0000-0000-0000DB0E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3</xdr:col>
      <xdr:colOff>457200</xdr:colOff>
      <xdr:row>9</xdr:row>
      <xdr:rowOff>333375</xdr:rowOff>
    </xdr:from>
    <xdr:to>
      <xdr:col>5</xdr:col>
      <xdr:colOff>590550</xdr:colOff>
      <xdr:row>13</xdr:row>
      <xdr:rowOff>171450</xdr:rowOff>
    </xdr:to>
    <xdr:pic>
      <xdr:nvPicPr>
        <xdr:cNvPr id="2" name="Picture 1" descr="This is an image of the Chichester District Counci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24955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28576</xdr:colOff>
      <xdr:row>2</xdr:row>
      <xdr:rowOff>342899</xdr:rowOff>
    </xdr:from>
    <xdr:to>
      <xdr:col>0</xdr:col>
      <xdr:colOff>1044418</xdr:colOff>
      <xdr:row>6</xdr:row>
      <xdr:rowOff>135255</xdr:rowOff>
    </xdr:to>
    <xdr:pic>
      <xdr:nvPicPr>
        <xdr:cNvPr id="4" name="Picture 3">
          <a:extLst>
            <a:ext uri="{FF2B5EF4-FFF2-40B4-BE49-F238E27FC236}">
              <a16:creationId xmlns:a16="http://schemas.microsoft.com/office/drawing/2014/main" id="{D1F309AC-0F0E-BD57-61DB-BC9F9B3444A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6" y="771524"/>
          <a:ext cx="1012032" cy="1524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3</xdr:row>
      <xdr:rowOff>38100</xdr:rowOff>
    </xdr:from>
    <xdr:to>
      <xdr:col>0</xdr:col>
      <xdr:colOff>1019175</xdr:colOff>
      <xdr:row>6</xdr:row>
      <xdr:rowOff>162821</xdr:rowOff>
    </xdr:to>
    <xdr:pic>
      <xdr:nvPicPr>
        <xdr:cNvPr id="2" name="Picture 1">
          <a:extLst>
            <a:ext uri="{FF2B5EF4-FFF2-40B4-BE49-F238E27FC236}">
              <a16:creationId xmlns:a16="http://schemas.microsoft.com/office/drawing/2014/main" id="{D233EC6F-638B-6EEF-5376-CA4A9DC6F4B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62050"/>
          <a:ext cx="962025" cy="1448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403225</xdr:colOff>
      <xdr:row>9</xdr:row>
      <xdr:rowOff>158750</xdr:rowOff>
    </xdr:from>
    <xdr:to>
      <xdr:col>5</xdr:col>
      <xdr:colOff>536575</xdr:colOff>
      <xdr:row>17</xdr:row>
      <xdr:rowOff>6350</xdr:rowOff>
    </xdr:to>
    <xdr:pic>
      <xdr:nvPicPr>
        <xdr:cNvPr id="2" name="Picture 1" descr="This is an image of the Chichester District Council log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2025" y="18732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2</xdr:row>
      <xdr:rowOff>247650</xdr:rowOff>
    </xdr:from>
    <xdr:to>
      <xdr:col>0</xdr:col>
      <xdr:colOff>1047750</xdr:colOff>
      <xdr:row>6</xdr:row>
      <xdr:rowOff>134359</xdr:rowOff>
    </xdr:to>
    <xdr:pic>
      <xdr:nvPicPr>
        <xdr:cNvPr id="2" name="Picture 1">
          <a:extLst>
            <a:ext uri="{FF2B5EF4-FFF2-40B4-BE49-F238E27FC236}">
              <a16:creationId xmlns:a16="http://schemas.microsoft.com/office/drawing/2014/main" id="{84337AE5-6A2D-4E99-C379-402090E5C3D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04875"/>
          <a:ext cx="981075" cy="1477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2</xdr:row>
      <xdr:rowOff>409574</xdr:rowOff>
    </xdr:from>
    <xdr:to>
      <xdr:col>0</xdr:col>
      <xdr:colOff>1043940</xdr:colOff>
      <xdr:row>6</xdr:row>
      <xdr:rowOff>167751</xdr:rowOff>
    </xdr:to>
    <xdr:pic>
      <xdr:nvPicPr>
        <xdr:cNvPr id="2" name="Picture 1">
          <a:extLst>
            <a:ext uri="{FF2B5EF4-FFF2-40B4-BE49-F238E27FC236}">
              <a16:creationId xmlns:a16="http://schemas.microsoft.com/office/drawing/2014/main" id="{7E0D8CAC-64BA-8232-7733-C8740B59F90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00124"/>
          <a:ext cx="990600" cy="1491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2</xdr:row>
      <xdr:rowOff>400050</xdr:rowOff>
    </xdr:from>
    <xdr:to>
      <xdr:col>0</xdr:col>
      <xdr:colOff>1049596</xdr:colOff>
      <xdr:row>6</xdr:row>
      <xdr:rowOff>152400</xdr:rowOff>
    </xdr:to>
    <xdr:pic>
      <xdr:nvPicPr>
        <xdr:cNvPr id="2" name="Picture 1">
          <a:extLst>
            <a:ext uri="{FF2B5EF4-FFF2-40B4-BE49-F238E27FC236}">
              <a16:creationId xmlns:a16="http://schemas.microsoft.com/office/drawing/2014/main" id="{11710B1C-C40C-C4FE-2172-639A0A02211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28675"/>
          <a:ext cx="986731"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57148</xdr:colOff>
      <xdr:row>3</xdr:row>
      <xdr:rowOff>9524</xdr:rowOff>
    </xdr:from>
    <xdr:to>
      <xdr:col>0</xdr:col>
      <xdr:colOff>1126510</xdr:colOff>
      <xdr:row>6</xdr:row>
      <xdr:rowOff>131445</xdr:rowOff>
    </xdr:to>
    <xdr:pic>
      <xdr:nvPicPr>
        <xdr:cNvPr id="2" name="Picture 1">
          <a:extLst>
            <a:ext uri="{FF2B5EF4-FFF2-40B4-BE49-F238E27FC236}">
              <a16:creationId xmlns:a16="http://schemas.microsoft.com/office/drawing/2014/main" id="{63F7817E-9D2A-673E-C300-A7DD0D96CB1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8" y="704849"/>
          <a:ext cx="1075077" cy="1457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28574</xdr:colOff>
      <xdr:row>3</xdr:row>
      <xdr:rowOff>0</xdr:rowOff>
    </xdr:from>
    <xdr:to>
      <xdr:col>0</xdr:col>
      <xdr:colOff>1008296</xdr:colOff>
      <xdr:row>6</xdr:row>
      <xdr:rowOff>167641</xdr:rowOff>
    </xdr:to>
    <xdr:pic>
      <xdr:nvPicPr>
        <xdr:cNvPr id="2" name="Picture 1">
          <a:extLst>
            <a:ext uri="{FF2B5EF4-FFF2-40B4-BE49-F238E27FC236}">
              <a16:creationId xmlns:a16="http://schemas.microsoft.com/office/drawing/2014/main" id="{78E4DAF4-C6E7-A711-101C-83245135598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695325"/>
          <a:ext cx="993057" cy="1495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2</xdr:row>
      <xdr:rowOff>371475</xdr:rowOff>
    </xdr:from>
    <xdr:to>
      <xdr:col>0</xdr:col>
      <xdr:colOff>1036260</xdr:colOff>
      <xdr:row>6</xdr:row>
      <xdr:rowOff>129540</xdr:rowOff>
    </xdr:to>
    <xdr:pic>
      <xdr:nvPicPr>
        <xdr:cNvPr id="4" name="Picture 3">
          <a:extLst>
            <a:ext uri="{FF2B5EF4-FFF2-40B4-BE49-F238E27FC236}">
              <a16:creationId xmlns:a16="http://schemas.microsoft.com/office/drawing/2014/main" id="{E64A7E1F-1831-3C8F-81AB-F427820597F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00100"/>
          <a:ext cx="98673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mailto:phardwick@chichester.gov.uk"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hyperlink" Target="mailto:sttaylor@chichester.gov.uk"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hyperlink" Target="mailto:elintill@chichester.gov.uk"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3.bin"/><Relationship Id="rId1" Type="http://schemas.openxmlformats.org/officeDocument/2006/relationships/hyperlink" Target="mailto:rbarrow@chichester.gov.uk"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6.bin"/><Relationship Id="rId1" Type="http://schemas.openxmlformats.org/officeDocument/2006/relationships/hyperlink" Target="mailto:phardwick@chichester.gov.uk"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inance@chichester.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mailto:elintill@chichester.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showGridLines="0" tabSelected="1" topLeftCell="A3" zoomScaleNormal="100" zoomScaleSheetLayoutView="100" workbookViewId="0">
      <selection activeCell="R12" sqref="R12"/>
    </sheetView>
  </sheetViews>
  <sheetFormatPr defaultRowHeight="14.5"/>
  <sheetData>
    <row r="1" spans="1:10" ht="20">
      <c r="I1" s="101"/>
      <c r="J1" s="132"/>
    </row>
    <row r="2" spans="1:10" ht="18">
      <c r="I2" s="100"/>
      <c r="J2" s="100"/>
    </row>
    <row r="3" spans="1:10" ht="18">
      <c r="I3" s="27"/>
      <c r="J3" s="27"/>
    </row>
    <row r="4" spans="1:10" ht="18">
      <c r="I4" s="27"/>
      <c r="J4" s="27"/>
    </row>
    <row r="6" spans="1:10" ht="45">
      <c r="A6" s="73" t="s">
        <v>8</v>
      </c>
      <c r="B6" s="73"/>
      <c r="C6" s="73"/>
      <c r="D6" s="73"/>
      <c r="E6" s="73"/>
      <c r="F6" s="73"/>
      <c r="G6" s="73"/>
      <c r="H6" s="73"/>
      <c r="I6" s="73"/>
      <c r="J6" s="73"/>
    </row>
    <row r="9" spans="1:10" ht="35">
      <c r="A9" s="10"/>
    </row>
    <row r="10" spans="1:10" ht="35">
      <c r="A10" s="10"/>
    </row>
    <row r="11" spans="1:10" ht="35">
      <c r="A11" s="10"/>
    </row>
    <row r="12" spans="1:10" ht="35">
      <c r="A12" s="10"/>
    </row>
    <row r="17" spans="1:10" ht="35">
      <c r="A17" s="12"/>
    </row>
    <row r="18" spans="1:10" ht="60.5">
      <c r="A18" s="72"/>
      <c r="B18" s="72"/>
      <c r="C18" s="72"/>
      <c r="D18" s="72" t="s">
        <v>16</v>
      </c>
      <c r="E18" s="72"/>
      <c r="F18" s="72"/>
      <c r="G18" s="72"/>
      <c r="H18" s="72"/>
      <c r="I18" s="72"/>
      <c r="J18" s="72"/>
    </row>
    <row r="19" spans="1:10" ht="60.5">
      <c r="B19" s="72" t="s">
        <v>130</v>
      </c>
      <c r="D19" s="72"/>
      <c r="E19" s="72"/>
      <c r="F19" s="72"/>
      <c r="G19" s="72"/>
      <c r="H19" s="72"/>
      <c r="I19" s="72"/>
      <c r="J19" s="72"/>
    </row>
    <row r="20" spans="1:10" ht="60.5">
      <c r="B20" s="72"/>
      <c r="C20" s="72"/>
      <c r="D20" s="72" t="s">
        <v>497</v>
      </c>
      <c r="E20" s="72"/>
      <c r="F20" s="72"/>
      <c r="G20" s="72"/>
      <c r="H20" s="72"/>
      <c r="I20" s="72"/>
      <c r="J20" s="72"/>
    </row>
    <row r="21" spans="1:10" ht="20">
      <c r="A21" s="11"/>
    </row>
    <row r="22" spans="1:10" ht="20">
      <c r="A22"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87"/>
  <sheetViews>
    <sheetView showGridLines="0" zoomScaleNormal="100" zoomScaleSheetLayoutView="100" workbookViewId="0">
      <selection sqref="A1:C1"/>
    </sheetView>
  </sheetViews>
  <sheetFormatPr defaultColWidth="9.08984375" defaultRowHeight="12.5"/>
  <cols>
    <col min="1" max="1" width="53.6328125" style="3" customWidth="1"/>
    <col min="2" max="2" width="9.54296875" style="23" customWidth="1"/>
    <col min="3" max="3" width="9.90625" style="120" customWidth="1"/>
    <col min="4" max="16384" width="9.08984375" style="3"/>
  </cols>
  <sheetData>
    <row r="1" spans="1:11" ht="18">
      <c r="A1" s="425" t="s">
        <v>707</v>
      </c>
      <c r="B1" s="425"/>
      <c r="C1" s="426"/>
    </row>
    <row r="2" spans="1:11" ht="14.25" customHeight="1"/>
    <row r="3" spans="1:11" ht="33" customHeight="1">
      <c r="A3" s="41" t="s">
        <v>708</v>
      </c>
      <c r="B3" s="137"/>
      <c r="C3" s="136"/>
    </row>
    <row r="4" spans="1:11" ht="21" customHeight="1">
      <c r="C4" s="121"/>
    </row>
    <row r="5" spans="1:11" ht="68.25" customHeight="1">
      <c r="A5"/>
      <c r="B5" s="21"/>
      <c r="C5" s="122"/>
      <c r="I5" s="4"/>
      <c r="K5" s="31"/>
    </row>
    <row r="6" spans="1:11" ht="15.5">
      <c r="A6"/>
      <c r="B6"/>
      <c r="I6" s="4"/>
      <c r="K6"/>
    </row>
    <row r="7" spans="1:11" ht="15.5">
      <c r="A7"/>
      <c r="B7"/>
      <c r="I7" s="4"/>
      <c r="K7"/>
    </row>
    <row r="8" spans="1:11" ht="14.5">
      <c r="A8" s="23" t="s">
        <v>393</v>
      </c>
      <c r="B8"/>
      <c r="K8"/>
    </row>
    <row r="9" spans="1:11" ht="14.5">
      <c r="A9" s="23" t="s">
        <v>412</v>
      </c>
      <c r="B9"/>
      <c r="K9"/>
    </row>
    <row r="10" spans="1:11" ht="14.5">
      <c r="A10" s="15" t="s">
        <v>394</v>
      </c>
      <c r="B10" s="15"/>
      <c r="K10"/>
    </row>
    <row r="11" spans="1:11" ht="14.5">
      <c r="K11"/>
    </row>
    <row r="12" spans="1:11" s="23" customFormat="1" ht="14.5">
      <c r="B12" s="134" t="s">
        <v>390</v>
      </c>
      <c r="C12" s="134" t="s">
        <v>497</v>
      </c>
      <c r="K12"/>
    </row>
    <row r="13" spans="1:11" ht="15.5">
      <c r="B13" s="123" t="s">
        <v>4</v>
      </c>
      <c r="C13" s="123" t="s">
        <v>4</v>
      </c>
      <c r="H13" s="13"/>
    </row>
    <row r="14" spans="1:11" ht="15.5">
      <c r="A14" s="1" t="s">
        <v>0</v>
      </c>
      <c r="B14" s="1"/>
    </row>
    <row r="15" spans="1:11">
      <c r="A15" s="3" t="s">
        <v>2</v>
      </c>
      <c r="B15" s="124">
        <f>B27+B83</f>
        <v>2015500</v>
      </c>
      <c r="C15" s="124">
        <f>C27+C83</f>
        <v>2075700</v>
      </c>
      <c r="D15" s="124"/>
    </row>
    <row r="16" spans="1:11" s="23" customFormat="1">
      <c r="A16" s="23" t="s">
        <v>350</v>
      </c>
      <c r="B16" s="124">
        <f t="shared" ref="B16:C20" si="0">B28+B84</f>
        <v>301500</v>
      </c>
      <c r="C16" s="124">
        <f t="shared" si="0"/>
        <v>1822100</v>
      </c>
      <c r="D16" s="124"/>
    </row>
    <row r="17" spans="1:4" s="23" customFormat="1">
      <c r="A17" s="23" t="s">
        <v>351</v>
      </c>
      <c r="B17" s="124">
        <f t="shared" si="0"/>
        <v>46800</v>
      </c>
      <c r="C17" s="124">
        <f t="shared" si="0"/>
        <v>50400</v>
      </c>
      <c r="D17" s="124"/>
    </row>
    <row r="18" spans="1:4">
      <c r="A18" s="23" t="s">
        <v>352</v>
      </c>
      <c r="B18" s="124">
        <f t="shared" si="0"/>
        <v>699900</v>
      </c>
      <c r="C18" s="124">
        <f t="shared" si="0"/>
        <v>558600</v>
      </c>
      <c r="D18" s="124"/>
    </row>
    <row r="19" spans="1:4">
      <c r="A19" s="3" t="s">
        <v>3</v>
      </c>
      <c r="B19" s="124">
        <f t="shared" si="0"/>
        <v>0</v>
      </c>
      <c r="C19" s="124">
        <f t="shared" si="0"/>
        <v>0</v>
      </c>
      <c r="D19" s="124"/>
    </row>
    <row r="20" spans="1:4">
      <c r="A20" s="3" t="s">
        <v>1</v>
      </c>
      <c r="B20" s="124">
        <f t="shared" si="0"/>
        <v>-1081300</v>
      </c>
      <c r="C20" s="124">
        <f t="shared" si="0"/>
        <v>-2380900</v>
      </c>
      <c r="D20" s="124"/>
    </row>
    <row r="21" spans="1:4" ht="13.5" thickBot="1">
      <c r="A21" s="3" t="s">
        <v>5</v>
      </c>
      <c r="B21" s="125">
        <f>SUM(B15:B20)</f>
        <v>1982400</v>
      </c>
      <c r="C21" s="125">
        <f>SUM(C15:C20)</f>
        <v>2125900</v>
      </c>
      <c r="D21" s="120"/>
    </row>
    <row r="22" spans="1:4" ht="13.5" thickTop="1">
      <c r="C22" s="126"/>
    </row>
    <row r="23" spans="1:4" ht="13">
      <c r="C23" s="126"/>
    </row>
    <row r="24" spans="1:4" ht="15.5">
      <c r="A24" s="1" t="s">
        <v>6</v>
      </c>
      <c r="B24" s="1"/>
      <c r="C24" s="126"/>
    </row>
    <row r="26" spans="1:4" s="23" customFormat="1" ht="15.5">
      <c r="A26" s="28" t="s">
        <v>12</v>
      </c>
      <c r="B26" s="28"/>
      <c r="C26" s="120"/>
    </row>
    <row r="27" spans="1:4">
      <c r="A27" s="3" t="s">
        <v>2</v>
      </c>
      <c r="B27" s="124">
        <f>B38+B47+B56+B65+B74</f>
        <v>1394600</v>
      </c>
      <c r="C27" s="124">
        <f>C38+C47+C56+C65+C74</f>
        <v>1425700</v>
      </c>
      <c r="D27" s="124"/>
    </row>
    <row r="28" spans="1:4" s="23" customFormat="1">
      <c r="A28" s="23" t="s">
        <v>350</v>
      </c>
      <c r="B28" s="124">
        <f t="shared" ref="B28:C32" si="1">B39+B48+B57+B66+B75</f>
        <v>301500</v>
      </c>
      <c r="C28" s="124">
        <f t="shared" si="1"/>
        <v>1822100</v>
      </c>
      <c r="D28" s="124"/>
    </row>
    <row r="29" spans="1:4" s="23" customFormat="1">
      <c r="A29" s="23" t="s">
        <v>351</v>
      </c>
      <c r="B29" s="124">
        <f t="shared" si="1"/>
        <v>32000</v>
      </c>
      <c r="C29" s="124">
        <f t="shared" si="1"/>
        <v>35200</v>
      </c>
      <c r="D29" s="124"/>
    </row>
    <row r="30" spans="1:4">
      <c r="A30" s="23" t="s">
        <v>352</v>
      </c>
      <c r="B30" s="124">
        <f t="shared" si="1"/>
        <v>577300</v>
      </c>
      <c r="C30" s="124">
        <f t="shared" si="1"/>
        <v>463400</v>
      </c>
      <c r="D30" s="124"/>
    </row>
    <row r="31" spans="1:4">
      <c r="A31" s="3" t="s">
        <v>3</v>
      </c>
      <c r="B31" s="124">
        <f t="shared" si="1"/>
        <v>0</v>
      </c>
      <c r="C31" s="124">
        <f t="shared" si="1"/>
        <v>0</v>
      </c>
      <c r="D31" s="124"/>
    </row>
    <row r="32" spans="1:4">
      <c r="A32" s="3" t="s">
        <v>1</v>
      </c>
      <c r="B32" s="124">
        <f t="shared" si="1"/>
        <v>-1054100</v>
      </c>
      <c r="C32" s="124">
        <f t="shared" si="1"/>
        <v>-2364600</v>
      </c>
      <c r="D32" s="124"/>
    </row>
    <row r="33" spans="1:4" ht="13">
      <c r="B33" s="127">
        <f>SUM(B27:B32)</f>
        <v>1251300</v>
      </c>
      <c r="C33" s="127">
        <f>SUM(C27:C32)</f>
        <v>1381800</v>
      </c>
      <c r="D33" s="120"/>
    </row>
    <row r="34" spans="1:4" s="23" customFormat="1" ht="13">
      <c r="C34" s="126"/>
    </row>
    <row r="35" spans="1:4" s="23" customFormat="1" ht="13">
      <c r="A35" s="22" t="s">
        <v>28</v>
      </c>
      <c r="B35" s="22"/>
      <c r="C35" s="126"/>
    </row>
    <row r="36" spans="1:4" s="23" customFormat="1" ht="13">
      <c r="A36" s="22"/>
      <c r="B36" s="22"/>
      <c r="C36" s="126"/>
    </row>
    <row r="37" spans="1:4" s="23" customFormat="1" ht="13">
      <c r="A37" s="22" t="s">
        <v>58</v>
      </c>
      <c r="B37" s="22"/>
      <c r="C37" s="120"/>
    </row>
    <row r="38" spans="1:4" s="23" customFormat="1">
      <c r="A38" s="23" t="s">
        <v>2</v>
      </c>
      <c r="B38" s="120">
        <v>485500</v>
      </c>
      <c r="C38" s="120">
        <v>526900</v>
      </c>
    </row>
    <row r="39" spans="1:4" s="23" customFormat="1">
      <c r="A39" s="23" t="s">
        <v>350</v>
      </c>
      <c r="B39" s="120">
        <v>0</v>
      </c>
      <c r="C39" s="120">
        <v>0</v>
      </c>
    </row>
    <row r="40" spans="1:4" s="23" customFormat="1">
      <c r="A40" s="23" t="s">
        <v>351</v>
      </c>
      <c r="B40" s="120">
        <v>13600</v>
      </c>
      <c r="C40" s="120">
        <v>15700</v>
      </c>
    </row>
    <row r="41" spans="1:4" s="23" customFormat="1">
      <c r="A41" s="23" t="s">
        <v>352</v>
      </c>
      <c r="B41" s="124">
        <v>43500</v>
      </c>
      <c r="C41" s="124">
        <v>47100</v>
      </c>
    </row>
    <row r="42" spans="1:4" s="23" customFormat="1">
      <c r="A42" s="23" t="s">
        <v>3</v>
      </c>
      <c r="B42" s="124">
        <v>0</v>
      </c>
      <c r="C42" s="124">
        <v>0</v>
      </c>
    </row>
    <row r="43" spans="1:4" s="23" customFormat="1">
      <c r="A43" s="23" t="s">
        <v>1</v>
      </c>
      <c r="B43" s="120">
        <v>-498200</v>
      </c>
      <c r="C43" s="120">
        <v>-419400</v>
      </c>
    </row>
    <row r="44" spans="1:4" s="23" customFormat="1" ht="13">
      <c r="B44" s="127">
        <f>SUM(B38:B43)</f>
        <v>44400</v>
      </c>
      <c r="C44" s="127">
        <f>SUM(C38:C43)</f>
        <v>170300</v>
      </c>
    </row>
    <row r="45" spans="1:4" s="23" customFormat="1" ht="13">
      <c r="C45" s="126"/>
    </row>
    <row r="46" spans="1:4" s="23" customFormat="1" ht="13">
      <c r="A46" s="22" t="s">
        <v>59</v>
      </c>
      <c r="B46" s="22"/>
      <c r="C46" s="120"/>
    </row>
    <row r="47" spans="1:4" s="23" customFormat="1">
      <c r="A47" s="23" t="s">
        <v>2</v>
      </c>
      <c r="B47" s="120">
        <v>19500</v>
      </c>
      <c r="C47" s="120">
        <v>19800</v>
      </c>
    </row>
    <row r="48" spans="1:4" s="23" customFormat="1">
      <c r="A48" s="23" t="s">
        <v>350</v>
      </c>
      <c r="B48" s="120">
        <v>299300</v>
      </c>
      <c r="C48" s="120">
        <v>1813500</v>
      </c>
    </row>
    <row r="49" spans="1:3" s="23" customFormat="1">
      <c r="A49" s="23" t="s">
        <v>351</v>
      </c>
      <c r="B49" s="120">
        <v>1300</v>
      </c>
      <c r="C49" s="120">
        <v>300</v>
      </c>
    </row>
    <row r="50" spans="1:3" s="23" customFormat="1">
      <c r="A50" s="23" t="s">
        <v>352</v>
      </c>
      <c r="B50" s="124">
        <v>180400</v>
      </c>
      <c r="C50" s="124">
        <v>173800</v>
      </c>
    </row>
    <row r="51" spans="1:3" s="23" customFormat="1">
      <c r="A51" s="23" t="s">
        <v>3</v>
      </c>
      <c r="B51" s="124">
        <v>0</v>
      </c>
      <c r="C51" s="124">
        <v>0</v>
      </c>
    </row>
    <row r="52" spans="1:3" s="23" customFormat="1">
      <c r="A52" s="23" t="s">
        <v>1</v>
      </c>
      <c r="B52" s="120">
        <v>-275000</v>
      </c>
      <c r="C52" s="120">
        <v>-1763200</v>
      </c>
    </row>
    <row r="53" spans="1:3" s="23" customFormat="1" ht="13">
      <c r="B53" s="127">
        <f>SUM(B47:B52)</f>
        <v>225500</v>
      </c>
      <c r="C53" s="127">
        <f>SUM(C47:C52)</f>
        <v>244200</v>
      </c>
    </row>
    <row r="54" spans="1:3" s="23" customFormat="1" ht="13">
      <c r="C54" s="126"/>
    </row>
    <row r="55" spans="1:3" s="23" customFormat="1" ht="13">
      <c r="A55" s="22" t="s">
        <v>12</v>
      </c>
      <c r="B55" s="22"/>
      <c r="C55" s="120"/>
    </row>
    <row r="56" spans="1:3" s="23" customFormat="1">
      <c r="A56" s="23" t="s">
        <v>2</v>
      </c>
      <c r="B56" s="120">
        <v>448700</v>
      </c>
      <c r="C56" s="120">
        <v>469500</v>
      </c>
    </row>
    <row r="57" spans="1:3" s="23" customFormat="1">
      <c r="A57" s="23" t="s">
        <v>350</v>
      </c>
      <c r="B57" s="120">
        <v>2200</v>
      </c>
      <c r="C57" s="120">
        <v>1900</v>
      </c>
    </row>
    <row r="58" spans="1:3" s="23" customFormat="1">
      <c r="A58" s="23" t="s">
        <v>351</v>
      </c>
      <c r="B58" s="120">
        <v>11700</v>
      </c>
      <c r="C58" s="120">
        <v>11200</v>
      </c>
    </row>
    <row r="59" spans="1:3" s="23" customFormat="1">
      <c r="A59" s="23" t="s">
        <v>352</v>
      </c>
      <c r="B59" s="124">
        <v>215700</v>
      </c>
      <c r="C59" s="124">
        <v>85900</v>
      </c>
    </row>
    <row r="60" spans="1:3" s="23" customFormat="1">
      <c r="A60" s="23" t="s">
        <v>3</v>
      </c>
      <c r="B60" s="124">
        <v>0</v>
      </c>
      <c r="C60" s="124">
        <v>0</v>
      </c>
    </row>
    <row r="61" spans="1:3" s="23" customFormat="1">
      <c r="A61" s="23" t="s">
        <v>1</v>
      </c>
      <c r="B61" s="120">
        <v>-159900</v>
      </c>
      <c r="C61" s="120">
        <v>-61800</v>
      </c>
    </row>
    <row r="62" spans="1:3" s="23" customFormat="1" ht="13">
      <c r="B62" s="127">
        <f>SUM(B56:B61)</f>
        <v>518400</v>
      </c>
      <c r="C62" s="127">
        <f>SUM(C56:C61)</f>
        <v>506700</v>
      </c>
    </row>
    <row r="63" spans="1:3" s="23" customFormat="1" ht="13">
      <c r="C63" s="126"/>
    </row>
    <row r="64" spans="1:3" s="23" customFormat="1" ht="13">
      <c r="A64" s="22" t="s">
        <v>60</v>
      </c>
      <c r="B64" s="22"/>
      <c r="C64" s="120"/>
    </row>
    <row r="65" spans="1:3" s="23" customFormat="1">
      <c r="A65" s="23" t="s">
        <v>2</v>
      </c>
      <c r="B65" s="120">
        <v>367200</v>
      </c>
      <c r="C65" s="120">
        <v>334200</v>
      </c>
    </row>
    <row r="66" spans="1:3" s="23" customFormat="1">
      <c r="A66" s="23" t="s">
        <v>350</v>
      </c>
      <c r="B66" s="120">
        <v>0</v>
      </c>
      <c r="C66" s="120">
        <v>0</v>
      </c>
    </row>
    <row r="67" spans="1:3" s="23" customFormat="1">
      <c r="A67" s="23" t="s">
        <v>351</v>
      </c>
      <c r="B67" s="120">
        <v>300</v>
      </c>
      <c r="C67" s="120">
        <v>1200</v>
      </c>
    </row>
    <row r="68" spans="1:3" s="23" customFormat="1">
      <c r="A68" s="23" t="s">
        <v>352</v>
      </c>
      <c r="B68" s="124">
        <v>119500</v>
      </c>
      <c r="C68" s="124">
        <v>129800</v>
      </c>
    </row>
    <row r="69" spans="1:3" s="23" customFormat="1">
      <c r="A69" s="23" t="s">
        <v>3</v>
      </c>
      <c r="B69" s="124">
        <v>0</v>
      </c>
      <c r="C69" s="124">
        <v>0</v>
      </c>
    </row>
    <row r="70" spans="1:3" s="23" customFormat="1">
      <c r="A70" s="23" t="s">
        <v>1</v>
      </c>
      <c r="B70" s="120">
        <v>-120300</v>
      </c>
      <c r="C70" s="120">
        <v>-119500</v>
      </c>
    </row>
    <row r="71" spans="1:3" s="23" customFormat="1" ht="13">
      <c r="B71" s="127">
        <f>SUM(B65:B70)</f>
        <v>366700</v>
      </c>
      <c r="C71" s="127">
        <f>SUM(C65:C70)</f>
        <v>345700</v>
      </c>
    </row>
    <row r="72" spans="1:3" s="23" customFormat="1" ht="13">
      <c r="C72" s="126"/>
    </row>
    <row r="73" spans="1:3" s="23" customFormat="1" ht="13">
      <c r="A73" s="22" t="s">
        <v>61</v>
      </c>
      <c r="B73" s="22"/>
      <c r="C73" s="120"/>
    </row>
    <row r="74" spans="1:3" s="23" customFormat="1">
      <c r="A74" s="23" t="s">
        <v>2</v>
      </c>
      <c r="B74" s="120">
        <v>73700</v>
      </c>
      <c r="C74" s="120">
        <v>75300</v>
      </c>
    </row>
    <row r="75" spans="1:3" s="23" customFormat="1">
      <c r="A75" s="23" t="s">
        <v>350</v>
      </c>
      <c r="B75" s="120">
        <v>0</v>
      </c>
      <c r="C75" s="120">
        <v>6700</v>
      </c>
    </row>
    <row r="76" spans="1:3" s="23" customFormat="1">
      <c r="A76" s="23" t="s">
        <v>351</v>
      </c>
      <c r="B76" s="120">
        <v>5100</v>
      </c>
      <c r="C76" s="120">
        <v>6800</v>
      </c>
    </row>
    <row r="77" spans="1:3" s="23" customFormat="1">
      <c r="A77" s="23" t="s">
        <v>352</v>
      </c>
      <c r="B77" s="124">
        <v>18200</v>
      </c>
      <c r="C77" s="124">
        <v>26800</v>
      </c>
    </row>
    <row r="78" spans="1:3" s="23" customFormat="1">
      <c r="A78" s="23" t="s">
        <v>3</v>
      </c>
      <c r="B78" s="124">
        <v>0</v>
      </c>
      <c r="C78" s="124">
        <v>0</v>
      </c>
    </row>
    <row r="79" spans="1:3" s="23" customFormat="1">
      <c r="A79" s="23" t="s">
        <v>1</v>
      </c>
      <c r="B79" s="120">
        <v>-700</v>
      </c>
      <c r="C79" s="120">
        <v>-700</v>
      </c>
    </row>
    <row r="80" spans="1:3" s="23" customFormat="1" ht="13">
      <c r="B80" s="127">
        <f>SUM(B74:B79)</f>
        <v>96300</v>
      </c>
      <c r="C80" s="127">
        <f>SUM(C74:C79)</f>
        <v>114900</v>
      </c>
    </row>
    <row r="81" spans="1:4" s="23" customFormat="1">
      <c r="C81" s="120"/>
    </row>
    <row r="82" spans="1:4" ht="15.5">
      <c r="A82" s="28" t="s">
        <v>80</v>
      </c>
      <c r="B82" s="28"/>
    </row>
    <row r="83" spans="1:4" s="23" customFormat="1">
      <c r="A83" s="23" t="s">
        <v>2</v>
      </c>
      <c r="B83" s="124">
        <f>B94+B103+B112+B121</f>
        <v>620900</v>
      </c>
      <c r="C83" s="124">
        <f>C94+C103+C112+C121</f>
        <v>650000</v>
      </c>
      <c r="D83" s="124"/>
    </row>
    <row r="84" spans="1:4" s="23" customFormat="1">
      <c r="A84" s="23" t="s">
        <v>350</v>
      </c>
      <c r="B84" s="124">
        <f t="shared" ref="B84:C88" si="2">B95+B104+B113+B122</f>
        <v>0</v>
      </c>
      <c r="C84" s="124">
        <f t="shared" si="2"/>
        <v>0</v>
      </c>
      <c r="D84" s="124"/>
    </row>
    <row r="85" spans="1:4" s="23" customFormat="1">
      <c r="A85" s="23" t="s">
        <v>351</v>
      </c>
      <c r="B85" s="124">
        <f t="shared" si="2"/>
        <v>14800</v>
      </c>
      <c r="C85" s="124">
        <f t="shared" si="2"/>
        <v>15200</v>
      </c>
      <c r="D85" s="124"/>
    </row>
    <row r="86" spans="1:4" s="23" customFormat="1">
      <c r="A86" s="23" t="s">
        <v>352</v>
      </c>
      <c r="B86" s="124">
        <f t="shared" si="2"/>
        <v>122600</v>
      </c>
      <c r="C86" s="124">
        <f t="shared" si="2"/>
        <v>95200</v>
      </c>
      <c r="D86" s="124"/>
    </row>
    <row r="87" spans="1:4" s="23" customFormat="1">
      <c r="A87" s="23" t="s">
        <v>3</v>
      </c>
      <c r="B87" s="124">
        <f t="shared" si="2"/>
        <v>0</v>
      </c>
      <c r="C87" s="124">
        <f t="shared" si="2"/>
        <v>0</v>
      </c>
      <c r="D87" s="124"/>
    </row>
    <row r="88" spans="1:4" s="23" customFormat="1">
      <c r="A88" s="23" t="s">
        <v>1</v>
      </c>
      <c r="B88" s="124">
        <f t="shared" si="2"/>
        <v>-27200</v>
      </c>
      <c r="C88" s="124">
        <f t="shared" si="2"/>
        <v>-16300</v>
      </c>
      <c r="D88" s="124"/>
    </row>
    <row r="89" spans="1:4" s="23" customFormat="1" ht="13">
      <c r="B89" s="127">
        <f>SUM(B83:B88)</f>
        <v>731100</v>
      </c>
      <c r="C89" s="127">
        <f>SUM(C83:C88)</f>
        <v>744100</v>
      </c>
      <c r="D89" s="120"/>
    </row>
    <row r="90" spans="1:4" s="23" customFormat="1" ht="13">
      <c r="C90" s="126"/>
    </row>
    <row r="91" spans="1:4" s="23" customFormat="1" ht="13">
      <c r="A91" s="22" t="s">
        <v>28</v>
      </c>
      <c r="B91" s="22"/>
      <c r="C91" s="126"/>
    </row>
    <row r="92" spans="1:4" s="23" customFormat="1">
      <c r="C92" s="120"/>
    </row>
    <row r="93" spans="1:4" s="23" customFormat="1" ht="13">
      <c r="A93" s="22" t="s">
        <v>39</v>
      </c>
      <c r="B93" s="120"/>
      <c r="C93" s="120"/>
    </row>
    <row r="94" spans="1:4" s="23" customFormat="1">
      <c r="A94" s="23" t="s">
        <v>2</v>
      </c>
      <c r="B94" s="120">
        <v>477300</v>
      </c>
      <c r="C94" s="120">
        <v>503100</v>
      </c>
    </row>
    <row r="95" spans="1:4" s="23" customFormat="1">
      <c r="A95" s="23" t="s">
        <v>350</v>
      </c>
      <c r="B95" s="120">
        <v>0</v>
      </c>
      <c r="C95" s="120">
        <v>0</v>
      </c>
    </row>
    <row r="96" spans="1:4" s="23" customFormat="1">
      <c r="A96" s="23" t="s">
        <v>351</v>
      </c>
      <c r="B96" s="120">
        <v>12100</v>
      </c>
      <c r="C96" s="120">
        <v>12400</v>
      </c>
    </row>
    <row r="97" spans="1:3" s="23" customFormat="1">
      <c r="A97" s="23" t="s">
        <v>352</v>
      </c>
      <c r="B97" s="124">
        <v>63800</v>
      </c>
      <c r="C97" s="124">
        <v>36500</v>
      </c>
    </row>
    <row r="98" spans="1:3" s="23" customFormat="1">
      <c r="A98" s="23" t="s">
        <v>3</v>
      </c>
      <c r="B98" s="124">
        <v>0</v>
      </c>
      <c r="C98" s="124">
        <v>0</v>
      </c>
    </row>
    <row r="99" spans="1:3" s="23" customFormat="1">
      <c r="A99" s="23" t="s">
        <v>1</v>
      </c>
      <c r="B99" s="120">
        <v>-27200</v>
      </c>
      <c r="C99" s="120">
        <v>-16300</v>
      </c>
    </row>
    <row r="100" spans="1:3" s="23" customFormat="1" ht="13">
      <c r="B100" s="127">
        <f>SUM(B94:B99)</f>
        <v>526000</v>
      </c>
      <c r="C100" s="127">
        <f>SUM(C94:C99)</f>
        <v>535700</v>
      </c>
    </row>
    <row r="101" spans="1:3" s="23" customFormat="1" ht="13">
      <c r="C101" s="126"/>
    </row>
    <row r="102" spans="1:3" ht="13">
      <c r="A102" s="22" t="s">
        <v>41</v>
      </c>
      <c r="B102" s="22"/>
    </row>
    <row r="103" spans="1:3">
      <c r="A103" s="23" t="s">
        <v>2</v>
      </c>
      <c r="B103" s="120">
        <v>37400</v>
      </c>
      <c r="C103" s="120">
        <v>37600</v>
      </c>
    </row>
    <row r="104" spans="1:3" s="23" customFormat="1">
      <c r="A104" s="23" t="s">
        <v>350</v>
      </c>
      <c r="B104" s="120">
        <v>0</v>
      </c>
      <c r="C104" s="120">
        <v>0</v>
      </c>
    </row>
    <row r="105" spans="1:3" s="23" customFormat="1">
      <c r="A105" s="23" t="s">
        <v>351</v>
      </c>
      <c r="B105" s="120">
        <v>900</v>
      </c>
      <c r="C105" s="120">
        <v>900</v>
      </c>
    </row>
    <row r="106" spans="1:3">
      <c r="A106" s="23" t="s">
        <v>352</v>
      </c>
      <c r="B106" s="124">
        <v>46400</v>
      </c>
      <c r="C106" s="124">
        <v>47300</v>
      </c>
    </row>
    <row r="107" spans="1:3">
      <c r="A107" s="23" t="s">
        <v>3</v>
      </c>
      <c r="B107" s="124">
        <v>0</v>
      </c>
      <c r="C107" s="124">
        <v>0</v>
      </c>
    </row>
    <row r="108" spans="1:3">
      <c r="A108" s="23" t="s">
        <v>1</v>
      </c>
      <c r="B108" s="120">
        <v>0</v>
      </c>
      <c r="C108" s="120">
        <v>0</v>
      </c>
    </row>
    <row r="109" spans="1:3" ht="13">
      <c r="A109" s="23"/>
      <c r="B109" s="127">
        <f>SUM(B103:B108)</f>
        <v>84700</v>
      </c>
      <c r="C109" s="127">
        <f>SUM(C103:C108)</f>
        <v>85800</v>
      </c>
    </row>
    <row r="110" spans="1:3">
      <c r="A110" s="23"/>
    </row>
    <row r="111" spans="1:3" ht="13">
      <c r="A111" s="22" t="s">
        <v>42</v>
      </c>
      <c r="B111" s="22"/>
    </row>
    <row r="112" spans="1:3">
      <c r="A112" s="23" t="s">
        <v>2</v>
      </c>
      <c r="B112" s="120">
        <v>0</v>
      </c>
      <c r="C112" s="120">
        <v>0</v>
      </c>
    </row>
    <row r="113" spans="1:3" s="23" customFormat="1">
      <c r="A113" s="23" t="s">
        <v>350</v>
      </c>
      <c r="B113" s="120">
        <v>0</v>
      </c>
      <c r="C113" s="120">
        <v>0</v>
      </c>
    </row>
    <row r="114" spans="1:3" s="23" customFormat="1">
      <c r="A114" s="23" t="s">
        <v>351</v>
      </c>
      <c r="B114" s="120">
        <v>0</v>
      </c>
      <c r="C114" s="120">
        <v>0</v>
      </c>
    </row>
    <row r="115" spans="1:3">
      <c r="A115" s="23" t="s">
        <v>352</v>
      </c>
      <c r="B115" s="124">
        <v>2600</v>
      </c>
      <c r="C115" s="124">
        <v>2600</v>
      </c>
    </row>
    <row r="116" spans="1:3">
      <c r="A116" s="23" t="s">
        <v>3</v>
      </c>
      <c r="B116" s="124">
        <v>0</v>
      </c>
      <c r="C116" s="124">
        <v>0</v>
      </c>
    </row>
    <row r="117" spans="1:3">
      <c r="A117" s="23" t="s">
        <v>1</v>
      </c>
      <c r="B117" s="120">
        <v>0</v>
      </c>
      <c r="C117" s="120">
        <v>0</v>
      </c>
    </row>
    <row r="118" spans="1:3" ht="13">
      <c r="A118" s="23"/>
      <c r="B118" s="127">
        <f>SUM(B112:B117)</f>
        <v>2600</v>
      </c>
      <c r="C118" s="127">
        <f>SUM(C112:C117)</f>
        <v>2600</v>
      </c>
    </row>
    <row r="119" spans="1:3">
      <c r="A119" s="23"/>
    </row>
    <row r="120" spans="1:3" s="23" customFormat="1" ht="13">
      <c r="A120" s="22" t="s">
        <v>48</v>
      </c>
      <c r="B120" s="22"/>
      <c r="C120" s="120"/>
    </row>
    <row r="121" spans="1:3" s="23" customFormat="1">
      <c r="A121" s="23" t="s">
        <v>2</v>
      </c>
      <c r="B121" s="120">
        <v>106200</v>
      </c>
      <c r="C121" s="120">
        <v>109300</v>
      </c>
    </row>
    <row r="122" spans="1:3" s="23" customFormat="1">
      <c r="A122" s="23" t="s">
        <v>350</v>
      </c>
      <c r="B122" s="120">
        <v>0</v>
      </c>
      <c r="C122" s="120">
        <v>0</v>
      </c>
    </row>
    <row r="123" spans="1:3" s="23" customFormat="1">
      <c r="A123" s="23" t="s">
        <v>351</v>
      </c>
      <c r="B123" s="120">
        <v>1800</v>
      </c>
      <c r="C123" s="120">
        <v>1900</v>
      </c>
    </row>
    <row r="124" spans="1:3" s="23" customFormat="1">
      <c r="A124" s="23" t="s">
        <v>352</v>
      </c>
      <c r="B124" s="124">
        <v>9800</v>
      </c>
      <c r="C124" s="124">
        <v>8800</v>
      </c>
    </row>
    <row r="125" spans="1:3" s="23" customFormat="1">
      <c r="A125" s="23" t="s">
        <v>3</v>
      </c>
      <c r="B125" s="124">
        <v>0</v>
      </c>
      <c r="C125" s="124">
        <v>0</v>
      </c>
    </row>
    <row r="126" spans="1:3" s="23" customFormat="1">
      <c r="A126" s="23" t="s">
        <v>1</v>
      </c>
      <c r="B126" s="120">
        <v>0</v>
      </c>
      <c r="C126" s="120">
        <v>0</v>
      </c>
    </row>
    <row r="127" spans="1:3" s="23" customFormat="1" ht="13">
      <c r="B127" s="127">
        <f>SUM(B121:B126)</f>
        <v>117800</v>
      </c>
      <c r="C127" s="127">
        <f>SUM(C121:C126)</f>
        <v>120000</v>
      </c>
    </row>
    <row r="128" spans="1:3" s="23" customFormat="1">
      <c r="C128" s="120"/>
    </row>
    <row r="130" spans="4:4">
      <c r="D130" s="124"/>
    </row>
    <row r="131" spans="4:4" s="23" customFormat="1">
      <c r="D131" s="124"/>
    </row>
    <row r="132" spans="4:4" s="23" customFormat="1">
      <c r="D132" s="124"/>
    </row>
    <row r="133" spans="4:4">
      <c r="D133" s="124"/>
    </row>
    <row r="134" spans="4:4">
      <c r="D134" s="124"/>
    </row>
    <row r="135" spans="4:4">
      <c r="D135" s="124"/>
    </row>
    <row r="136" spans="4:4">
      <c r="D136" s="120"/>
    </row>
    <row r="142" spans="4:4" s="23" customFormat="1"/>
    <row r="143" spans="4:4" s="23" customFormat="1"/>
    <row r="151" s="23" customFormat="1"/>
    <row r="152" s="23" customFormat="1"/>
    <row r="160" s="23" customFormat="1"/>
    <row r="161" s="23" customFormat="1"/>
    <row r="169" s="23" customFormat="1"/>
    <row r="170" s="23" customFormat="1"/>
    <row r="178" spans="1:3" s="23" customFormat="1"/>
    <row r="179" spans="1:3" s="23" customFormat="1"/>
    <row r="184" spans="1:3" ht="13">
      <c r="A184" s="23"/>
      <c r="C184" s="126"/>
    </row>
    <row r="187" spans="1:3" ht="27" customHeight="1">
      <c r="A187" s="69"/>
      <c r="B187" s="133"/>
      <c r="C187" s="129"/>
    </row>
  </sheetData>
  <mergeCells count="1">
    <mergeCell ref="A1:C1"/>
  </mergeCells>
  <hyperlinks>
    <hyperlink ref="A10" r:id="rId1" display="mailto:phardwick@chichester.gov.uk" xr:uid="{00000000-0004-0000-0D00-000000000000}"/>
  </hyperlinks>
  <pageMargins left="0.70866141732283472" right="0.70866141732283472" top="0.74803149606299213" bottom="0.74803149606299213" header="0.31496062992125984" footer="0.31496062992125984"/>
  <pageSetup paperSize="9" scale="88" orientation="portrait" r:id="rId2"/>
  <rowBreaks count="3" manualBreakCount="3">
    <brk id="53" max="2" man="1"/>
    <brk id="110" max="2" man="1"/>
    <brk id="127" max="1"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98"/>
  <sheetViews>
    <sheetView showGridLines="0" zoomScaleNormal="100" workbookViewId="0"/>
  </sheetViews>
  <sheetFormatPr defaultColWidth="9.08984375" defaultRowHeight="12.5"/>
  <cols>
    <col min="1" max="1" width="53.6328125" style="3" customWidth="1"/>
    <col min="2" max="2" width="9.90625" style="23" customWidth="1"/>
    <col min="3" max="3" width="9.90625" style="120" customWidth="1"/>
    <col min="4" max="16384" width="9.08984375" style="3"/>
  </cols>
  <sheetData>
    <row r="1" spans="1:9" ht="18">
      <c r="A1" s="8" t="s">
        <v>9</v>
      </c>
      <c r="B1" s="8"/>
    </row>
    <row r="2" spans="1:9" ht="15.75" customHeight="1"/>
    <row r="3" spans="1:9" ht="32.25" customHeight="1">
      <c r="A3" s="137" t="s">
        <v>397</v>
      </c>
      <c r="B3" s="137"/>
      <c r="C3" s="136"/>
    </row>
    <row r="4" spans="1:9" ht="21" customHeight="1">
      <c r="C4" s="121"/>
    </row>
    <row r="5" spans="1:9" ht="68.25" customHeight="1">
      <c r="A5"/>
      <c r="B5" s="31"/>
      <c r="C5" s="122"/>
      <c r="I5" s="4"/>
    </row>
    <row r="6" spans="1:9" ht="15.5">
      <c r="A6"/>
      <c r="B6"/>
      <c r="I6" s="4"/>
    </row>
    <row r="7" spans="1:9" ht="15.5">
      <c r="A7"/>
      <c r="B7"/>
      <c r="I7" s="4"/>
    </row>
    <row r="8" spans="1:9" ht="15.5">
      <c r="A8" s="25" t="s">
        <v>395</v>
      </c>
      <c r="B8" s="68"/>
      <c r="G8" s="4"/>
    </row>
    <row r="9" spans="1:9">
      <c r="A9" s="25" t="s">
        <v>411</v>
      </c>
      <c r="B9" s="68"/>
    </row>
    <row r="10" spans="1:9">
      <c r="A10" s="26" t="s">
        <v>396</v>
      </c>
      <c r="B10" s="26"/>
    </row>
    <row r="11" spans="1:9" ht="14.5">
      <c r="A11"/>
      <c r="B11"/>
    </row>
    <row r="12" spans="1:9" s="23" customFormat="1" ht="14.5">
      <c r="A12"/>
      <c r="B12" s="134" t="s">
        <v>390</v>
      </c>
      <c r="C12" s="134" t="s">
        <v>497</v>
      </c>
    </row>
    <row r="13" spans="1:9" ht="13">
      <c r="B13" s="123" t="s">
        <v>4</v>
      </c>
      <c r="C13" s="123" t="s">
        <v>4</v>
      </c>
    </row>
    <row r="14" spans="1:9" ht="15.5">
      <c r="A14" s="1" t="s">
        <v>0</v>
      </c>
      <c r="B14" s="1"/>
    </row>
    <row r="15" spans="1:9">
      <c r="A15" s="3" t="s">
        <v>2</v>
      </c>
      <c r="B15" s="124">
        <f t="shared" ref="B15:C20" si="0">B27+B56</f>
        <v>3644500</v>
      </c>
      <c r="C15" s="124">
        <f t="shared" si="0"/>
        <v>3745900</v>
      </c>
      <c r="D15" s="124"/>
      <c r="E15" s="148"/>
    </row>
    <row r="16" spans="1:9" s="23" customFormat="1">
      <c r="A16" s="23" t="s">
        <v>350</v>
      </c>
      <c r="B16" s="124">
        <f t="shared" si="0"/>
        <v>7800</v>
      </c>
      <c r="C16" s="124">
        <f t="shared" si="0"/>
        <v>3500</v>
      </c>
      <c r="D16" s="124"/>
      <c r="E16" s="148"/>
    </row>
    <row r="17" spans="1:5" s="23" customFormat="1">
      <c r="A17" s="23" t="s">
        <v>351</v>
      </c>
      <c r="B17" s="124">
        <f t="shared" si="0"/>
        <v>38800</v>
      </c>
      <c r="C17" s="124">
        <f t="shared" si="0"/>
        <v>41600</v>
      </c>
      <c r="D17" s="124"/>
      <c r="E17" s="148"/>
    </row>
    <row r="18" spans="1:5">
      <c r="A18" s="23" t="s">
        <v>352</v>
      </c>
      <c r="B18" s="124">
        <f t="shared" si="0"/>
        <v>406200</v>
      </c>
      <c r="C18" s="124">
        <f t="shared" si="0"/>
        <v>442800</v>
      </c>
      <c r="D18" s="124"/>
      <c r="E18" s="148"/>
    </row>
    <row r="19" spans="1:5">
      <c r="A19" s="3" t="s">
        <v>3</v>
      </c>
      <c r="B19" s="124">
        <f t="shared" si="0"/>
        <v>0</v>
      </c>
      <c r="C19" s="124">
        <f t="shared" si="0"/>
        <v>0</v>
      </c>
      <c r="D19" s="124"/>
      <c r="E19" s="148"/>
    </row>
    <row r="20" spans="1:5">
      <c r="A20" s="3" t="s">
        <v>1</v>
      </c>
      <c r="B20" s="124">
        <f t="shared" si="0"/>
        <v>-2636900</v>
      </c>
      <c r="C20" s="124">
        <f t="shared" si="0"/>
        <v>-2532800</v>
      </c>
      <c r="D20" s="124"/>
      <c r="E20" s="148"/>
    </row>
    <row r="21" spans="1:5" ht="13.5" thickBot="1">
      <c r="A21" s="3" t="s">
        <v>5</v>
      </c>
      <c r="B21" s="125">
        <f>SUM(B15:B20)</f>
        <v>1460400</v>
      </c>
      <c r="C21" s="125">
        <f>SUM(C15:C20)</f>
        <v>1701000</v>
      </c>
      <c r="D21" s="120"/>
      <c r="E21" s="148"/>
    </row>
    <row r="22" spans="1:5" ht="13.5" thickTop="1">
      <c r="C22" s="126"/>
    </row>
    <row r="23" spans="1:5" ht="13">
      <c r="C23" s="126"/>
    </row>
    <row r="24" spans="1:5" ht="15.5">
      <c r="A24" s="1" t="s">
        <v>6</v>
      </c>
      <c r="B24" s="1"/>
      <c r="C24" s="126"/>
    </row>
    <row r="26" spans="1:5" s="23" customFormat="1" ht="15.5">
      <c r="A26" s="28" t="s">
        <v>10</v>
      </c>
      <c r="B26" s="28"/>
      <c r="C26" s="120"/>
    </row>
    <row r="27" spans="1:5">
      <c r="A27" s="3" t="s">
        <v>2</v>
      </c>
      <c r="B27" s="124">
        <f>B38+B47</f>
        <v>2779600</v>
      </c>
      <c r="C27" s="124">
        <f>C38+C47</f>
        <v>2904900</v>
      </c>
      <c r="D27" s="124"/>
    </row>
    <row r="28" spans="1:5" s="23" customFormat="1">
      <c r="A28" s="23" t="s">
        <v>350</v>
      </c>
      <c r="B28" s="124">
        <f t="shared" ref="B28:C32" si="1">B39+B48</f>
        <v>0</v>
      </c>
      <c r="C28" s="124">
        <f t="shared" si="1"/>
        <v>0</v>
      </c>
      <c r="D28" s="124"/>
    </row>
    <row r="29" spans="1:5" s="23" customFormat="1">
      <c r="A29" s="23" t="s">
        <v>351</v>
      </c>
      <c r="B29" s="124">
        <f t="shared" si="1"/>
        <v>31700</v>
      </c>
      <c r="C29" s="124">
        <f t="shared" si="1"/>
        <v>35300</v>
      </c>
      <c r="D29" s="124"/>
    </row>
    <row r="30" spans="1:5">
      <c r="A30" s="23" t="s">
        <v>352</v>
      </c>
      <c r="B30" s="124">
        <f t="shared" si="1"/>
        <v>351500</v>
      </c>
      <c r="C30" s="124">
        <f t="shared" si="1"/>
        <v>380800</v>
      </c>
      <c r="D30" s="124"/>
    </row>
    <row r="31" spans="1:5">
      <c r="A31" s="3" t="s">
        <v>3</v>
      </c>
      <c r="B31" s="124">
        <f t="shared" si="1"/>
        <v>0</v>
      </c>
      <c r="C31" s="124">
        <f t="shared" si="1"/>
        <v>0</v>
      </c>
      <c r="D31" s="124"/>
    </row>
    <row r="32" spans="1:5">
      <c r="A32" s="3" t="s">
        <v>1</v>
      </c>
      <c r="B32" s="124">
        <f t="shared" si="1"/>
        <v>-2467000</v>
      </c>
      <c r="C32" s="124">
        <f t="shared" si="1"/>
        <v>-2371200</v>
      </c>
      <c r="D32" s="124"/>
    </row>
    <row r="33" spans="1:4" ht="13">
      <c r="B33" s="127">
        <f>SUM(B27:B32)</f>
        <v>695800</v>
      </c>
      <c r="C33" s="127">
        <f>SUM(C27:C32)</f>
        <v>949800</v>
      </c>
      <c r="D33" s="120"/>
    </row>
    <row r="34" spans="1:4" s="23" customFormat="1" ht="13">
      <c r="C34" s="126"/>
      <c r="D34" s="20"/>
    </row>
    <row r="35" spans="1:4" s="23" customFormat="1" ht="13">
      <c r="A35" s="22" t="s">
        <v>28</v>
      </c>
      <c r="B35" s="22"/>
      <c r="C35" s="126"/>
      <c r="D35" s="20"/>
    </row>
    <row r="36" spans="1:4" s="23" customFormat="1" ht="13">
      <c r="C36" s="126"/>
      <c r="D36" s="20"/>
    </row>
    <row r="37" spans="1:4" s="23" customFormat="1" ht="13">
      <c r="A37" s="29" t="s">
        <v>56</v>
      </c>
      <c r="B37" s="29"/>
      <c r="C37" s="120"/>
      <c r="D37" s="20"/>
    </row>
    <row r="38" spans="1:4" s="23" customFormat="1">
      <c r="A38" s="23" t="s">
        <v>2</v>
      </c>
      <c r="B38" s="120">
        <v>378600</v>
      </c>
      <c r="C38" s="120">
        <v>388500</v>
      </c>
      <c r="D38" s="20"/>
    </row>
    <row r="39" spans="1:4" s="23" customFormat="1">
      <c r="A39" s="23" t="s">
        <v>350</v>
      </c>
      <c r="B39" s="120">
        <v>0</v>
      </c>
      <c r="C39" s="120">
        <v>0</v>
      </c>
      <c r="D39" s="20"/>
    </row>
    <row r="40" spans="1:4" s="23" customFormat="1">
      <c r="A40" s="23" t="s">
        <v>351</v>
      </c>
      <c r="B40" s="120">
        <v>5900</v>
      </c>
      <c r="C40" s="120">
        <v>5100</v>
      </c>
      <c r="D40" s="20"/>
    </row>
    <row r="41" spans="1:4" s="23" customFormat="1">
      <c r="A41" s="23" t="s">
        <v>352</v>
      </c>
      <c r="B41" s="124">
        <v>57400</v>
      </c>
      <c r="C41" s="124">
        <v>62300</v>
      </c>
      <c r="D41" s="20"/>
    </row>
    <row r="42" spans="1:4" s="23" customFormat="1">
      <c r="A42" s="23" t="s">
        <v>3</v>
      </c>
      <c r="B42" s="124">
        <v>0</v>
      </c>
      <c r="C42" s="124">
        <v>0</v>
      </c>
      <c r="D42" s="20"/>
    </row>
    <row r="43" spans="1:4" s="23" customFormat="1">
      <c r="A43" s="23" t="s">
        <v>1</v>
      </c>
      <c r="B43" s="120">
        <v>-170200</v>
      </c>
      <c r="C43" s="120">
        <v>-156300</v>
      </c>
      <c r="D43" s="20"/>
    </row>
    <row r="44" spans="1:4" s="23" customFormat="1" ht="13">
      <c r="B44" s="127">
        <f>SUM(B38:B43)</f>
        <v>271700</v>
      </c>
      <c r="C44" s="127">
        <f>SUM(C38:C43)</f>
        <v>299600</v>
      </c>
      <c r="D44" s="20"/>
    </row>
    <row r="45" spans="1:4" s="23" customFormat="1" ht="13">
      <c r="C45" s="126"/>
      <c r="D45" s="20"/>
    </row>
    <row r="46" spans="1:4" s="23" customFormat="1" ht="13">
      <c r="A46" s="29" t="s">
        <v>10</v>
      </c>
      <c r="B46" s="29"/>
      <c r="C46" s="120"/>
      <c r="D46" s="20"/>
    </row>
    <row r="47" spans="1:4" s="23" customFormat="1">
      <c r="A47" s="23" t="s">
        <v>2</v>
      </c>
      <c r="B47" s="120">
        <v>2401000</v>
      </c>
      <c r="C47" s="120">
        <v>2516400</v>
      </c>
    </row>
    <row r="48" spans="1:4" s="23" customFormat="1">
      <c r="A48" s="23" t="s">
        <v>350</v>
      </c>
      <c r="B48" s="120">
        <v>0</v>
      </c>
      <c r="C48" s="120">
        <v>0</v>
      </c>
    </row>
    <row r="49" spans="1:4" s="23" customFormat="1">
      <c r="A49" s="23" t="s">
        <v>351</v>
      </c>
      <c r="B49" s="120">
        <v>25800</v>
      </c>
      <c r="C49" s="120">
        <v>30200</v>
      </c>
    </row>
    <row r="50" spans="1:4" s="23" customFormat="1">
      <c r="A50" s="23" t="s">
        <v>352</v>
      </c>
      <c r="B50" s="124">
        <v>294100</v>
      </c>
      <c r="C50" s="124">
        <v>318500</v>
      </c>
    </row>
    <row r="51" spans="1:4" s="23" customFormat="1">
      <c r="A51" s="23" t="s">
        <v>3</v>
      </c>
      <c r="B51" s="124">
        <v>0</v>
      </c>
      <c r="C51" s="124">
        <v>0</v>
      </c>
    </row>
    <row r="52" spans="1:4" s="23" customFormat="1">
      <c r="A52" s="23" t="s">
        <v>1</v>
      </c>
      <c r="B52" s="120">
        <v>-2296800</v>
      </c>
      <c r="C52" s="120">
        <v>-2214900</v>
      </c>
    </row>
    <row r="53" spans="1:4" s="23" customFormat="1" ht="13">
      <c r="B53" s="127">
        <f>SUM(B47:B52)</f>
        <v>424100</v>
      </c>
      <c r="C53" s="127">
        <f>SUM(C47:C52)</f>
        <v>650200</v>
      </c>
      <c r="D53" s="20"/>
    </row>
    <row r="54" spans="1:4" s="23" customFormat="1" ht="13">
      <c r="C54" s="126"/>
      <c r="D54" s="20"/>
    </row>
    <row r="55" spans="1:4" ht="15.5">
      <c r="A55" s="28" t="s">
        <v>11</v>
      </c>
      <c r="B55" s="28"/>
    </row>
    <row r="56" spans="1:4">
      <c r="A56" s="3" t="s">
        <v>2</v>
      </c>
      <c r="B56" s="124">
        <f>B67+B76</f>
        <v>864900</v>
      </c>
      <c r="C56" s="124">
        <f>C67+C76</f>
        <v>841000</v>
      </c>
      <c r="D56" s="124"/>
    </row>
    <row r="57" spans="1:4" s="23" customFormat="1">
      <c r="A57" s="23" t="s">
        <v>350</v>
      </c>
      <c r="B57" s="124">
        <f t="shared" ref="B57:C61" si="2">B68+B77</f>
        <v>7800</v>
      </c>
      <c r="C57" s="124">
        <f t="shared" si="2"/>
        <v>3500</v>
      </c>
      <c r="D57" s="124"/>
    </row>
    <row r="58" spans="1:4" s="23" customFormat="1">
      <c r="A58" s="23" t="s">
        <v>351</v>
      </c>
      <c r="B58" s="124">
        <f t="shared" si="2"/>
        <v>7100</v>
      </c>
      <c r="C58" s="124">
        <f t="shared" si="2"/>
        <v>6300</v>
      </c>
      <c r="D58" s="124"/>
    </row>
    <row r="59" spans="1:4">
      <c r="A59" s="23" t="s">
        <v>352</v>
      </c>
      <c r="B59" s="124">
        <f t="shared" si="2"/>
        <v>54700</v>
      </c>
      <c r="C59" s="124">
        <f t="shared" si="2"/>
        <v>62000</v>
      </c>
      <c r="D59" s="124"/>
    </row>
    <row r="60" spans="1:4">
      <c r="A60" s="3" t="s">
        <v>3</v>
      </c>
      <c r="B60" s="124">
        <f t="shared" si="2"/>
        <v>0</v>
      </c>
      <c r="C60" s="124">
        <f t="shared" si="2"/>
        <v>0</v>
      </c>
      <c r="D60" s="124"/>
    </row>
    <row r="61" spans="1:4">
      <c r="A61" s="3" t="s">
        <v>1</v>
      </c>
      <c r="B61" s="124">
        <f t="shared" si="2"/>
        <v>-169900</v>
      </c>
      <c r="C61" s="124">
        <f t="shared" si="2"/>
        <v>-161600</v>
      </c>
      <c r="D61" s="124"/>
    </row>
    <row r="62" spans="1:4" ht="13">
      <c r="B62" s="127">
        <f>SUM(B56:B61)</f>
        <v>764600</v>
      </c>
      <c r="C62" s="127">
        <f>SUM(C56:C61)</f>
        <v>751200</v>
      </c>
      <c r="D62" s="20"/>
    </row>
    <row r="64" spans="1:4" s="23" customFormat="1" ht="13">
      <c r="A64" s="22" t="s">
        <v>28</v>
      </c>
      <c r="B64" s="22"/>
      <c r="C64" s="126"/>
    </row>
    <row r="65" spans="1:4" s="23" customFormat="1" ht="13">
      <c r="C65" s="126"/>
    </row>
    <row r="66" spans="1:4" s="23" customFormat="1" ht="13">
      <c r="A66" s="29" t="s">
        <v>55</v>
      </c>
      <c r="B66" s="29"/>
      <c r="C66" s="120"/>
    </row>
    <row r="67" spans="1:4" s="23" customFormat="1">
      <c r="A67" s="23" t="s">
        <v>2</v>
      </c>
      <c r="B67" s="120">
        <v>34000</v>
      </c>
      <c r="C67" s="120">
        <v>37200</v>
      </c>
    </row>
    <row r="68" spans="1:4" s="23" customFormat="1">
      <c r="A68" s="23" t="s">
        <v>350</v>
      </c>
      <c r="B68" s="120">
        <v>7800</v>
      </c>
      <c r="C68" s="120">
        <v>3500</v>
      </c>
    </row>
    <row r="69" spans="1:4" s="23" customFormat="1">
      <c r="A69" s="23" t="s">
        <v>351</v>
      </c>
      <c r="B69" s="120">
        <v>1200</v>
      </c>
      <c r="C69" s="120">
        <v>1200</v>
      </c>
    </row>
    <row r="70" spans="1:4" s="23" customFormat="1">
      <c r="A70" s="23" t="s">
        <v>352</v>
      </c>
      <c r="B70" s="124">
        <v>14500</v>
      </c>
      <c r="C70" s="124">
        <v>11200</v>
      </c>
    </row>
    <row r="71" spans="1:4" s="23" customFormat="1">
      <c r="A71" s="23" t="s">
        <v>3</v>
      </c>
      <c r="B71" s="124">
        <v>0</v>
      </c>
      <c r="C71" s="124">
        <v>0</v>
      </c>
    </row>
    <row r="72" spans="1:4" s="23" customFormat="1">
      <c r="A72" s="23" t="s">
        <v>1</v>
      </c>
      <c r="B72" s="120">
        <v>-10900</v>
      </c>
      <c r="C72" s="120">
        <v>-3600</v>
      </c>
    </row>
    <row r="73" spans="1:4" s="23" customFormat="1" ht="13">
      <c r="B73" s="127">
        <f>SUM(B67:B72)</f>
        <v>46600</v>
      </c>
      <c r="C73" s="127">
        <f>SUM(C67:C72)</f>
        <v>49500</v>
      </c>
      <c r="D73" s="20"/>
    </row>
    <row r="74" spans="1:4" s="23" customFormat="1" ht="13">
      <c r="C74" s="126"/>
    </row>
    <row r="75" spans="1:4" s="23" customFormat="1" ht="13">
      <c r="A75" s="29" t="s">
        <v>11</v>
      </c>
      <c r="B75" s="29"/>
      <c r="C75" s="120"/>
    </row>
    <row r="76" spans="1:4" s="23" customFormat="1">
      <c r="A76" s="23" t="s">
        <v>2</v>
      </c>
      <c r="B76" s="120">
        <v>830900</v>
      </c>
      <c r="C76" s="120">
        <f>804800-1000</f>
        <v>803800</v>
      </c>
    </row>
    <row r="77" spans="1:4" s="23" customFormat="1">
      <c r="A77" s="23" t="s">
        <v>350</v>
      </c>
      <c r="B77" s="120">
        <v>0</v>
      </c>
      <c r="C77" s="120">
        <v>0</v>
      </c>
    </row>
    <row r="78" spans="1:4" s="23" customFormat="1">
      <c r="A78" s="23" t="s">
        <v>351</v>
      </c>
      <c r="B78" s="120">
        <v>5900</v>
      </c>
      <c r="C78" s="120">
        <v>5100</v>
      </c>
    </row>
    <row r="79" spans="1:4" s="23" customFormat="1">
      <c r="A79" s="23" t="s">
        <v>352</v>
      </c>
      <c r="B79" s="124">
        <v>40200</v>
      </c>
      <c r="C79" s="124">
        <v>50800</v>
      </c>
    </row>
    <row r="80" spans="1:4" s="23" customFormat="1">
      <c r="A80" s="23" t="s">
        <v>3</v>
      </c>
      <c r="B80" s="124">
        <v>0</v>
      </c>
      <c r="C80" s="124">
        <v>0</v>
      </c>
    </row>
    <row r="81" spans="1:4">
      <c r="A81" s="23" t="s">
        <v>1</v>
      </c>
      <c r="B81" s="120">
        <v>-159000</v>
      </c>
      <c r="C81" s="120">
        <v>-158000</v>
      </c>
    </row>
    <row r="82" spans="1:4" ht="13">
      <c r="A82" s="23"/>
      <c r="B82" s="127">
        <f>SUM(B76:B81)</f>
        <v>718000</v>
      </c>
      <c r="C82" s="127">
        <f>SUM(C76:C81)</f>
        <v>701700</v>
      </c>
      <c r="D82" s="20"/>
    </row>
    <row r="83" spans="1:4" s="23" customFormat="1" ht="13">
      <c r="A83" s="20"/>
      <c r="B83" s="20"/>
      <c r="C83" s="126"/>
    </row>
    <row r="98" ht="30" customHeight="1"/>
  </sheetData>
  <hyperlinks>
    <hyperlink ref="A10" r:id="rId1" display="mailto:sttaylor@chichester.gov.uk" xr:uid="{00000000-0004-0000-0900-000000000000}"/>
  </hyperlinks>
  <pageMargins left="0.70866141732283472" right="0.70866141732283472" top="0.74803149606299213" bottom="0.74803149606299213" header="0.31496062992125984" footer="0.31496062992125984"/>
  <pageSetup paperSize="9" scale="90" orientation="portrait" r:id="rId2"/>
  <rowBreaks count="1" manualBreakCount="1">
    <brk id="53" max="1638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42"/>
  <sheetViews>
    <sheetView showGridLines="0" zoomScaleNormal="100" zoomScaleSheetLayoutView="100" workbookViewId="0"/>
  </sheetViews>
  <sheetFormatPr defaultColWidth="9.08984375" defaultRowHeight="12.5"/>
  <cols>
    <col min="1" max="1" width="53.6328125" style="3" customWidth="1"/>
    <col min="2" max="2" width="9.90625" style="23" customWidth="1"/>
    <col min="3" max="3" width="9.90625" style="120" customWidth="1"/>
    <col min="4" max="4" width="11.453125" style="3" customWidth="1"/>
    <col min="5" max="16384" width="9.08984375" style="3"/>
  </cols>
  <sheetData>
    <row r="1" spans="1:10" ht="18">
      <c r="A1" s="100" t="s">
        <v>399</v>
      </c>
      <c r="B1" s="135"/>
      <c r="C1" s="136"/>
    </row>
    <row r="2" spans="1:10" ht="15.75" customHeight="1"/>
    <row r="3" spans="1:10" ht="21" customHeight="1">
      <c r="A3" s="41" t="s">
        <v>400</v>
      </c>
      <c r="B3" s="41"/>
    </row>
    <row r="4" spans="1:10" ht="21" customHeight="1">
      <c r="C4" s="121"/>
    </row>
    <row r="5" spans="1:10" ht="68.25" customHeight="1">
      <c r="A5"/>
      <c r="C5" s="122"/>
      <c r="I5" s="31"/>
    </row>
    <row r="6" spans="1:10" ht="14.5">
      <c r="I6"/>
    </row>
    <row r="7" spans="1:10" ht="15.5">
      <c r="I7"/>
      <c r="J7" s="13"/>
    </row>
    <row r="8" spans="1:10" ht="14.5">
      <c r="A8" s="17" t="s">
        <v>401</v>
      </c>
      <c r="B8" s="40"/>
      <c r="I8"/>
    </row>
    <row r="9" spans="1:10" ht="14.5">
      <c r="A9" s="17" t="s">
        <v>414</v>
      </c>
      <c r="B9" s="40"/>
      <c r="I9"/>
    </row>
    <row r="10" spans="1:10" ht="14.5">
      <c r="A10" s="18" t="s">
        <v>402</v>
      </c>
      <c r="B10" s="18"/>
      <c r="I10"/>
    </row>
    <row r="11" spans="1:10" ht="14.5">
      <c r="A11" s="6"/>
      <c r="B11" s="6"/>
      <c r="I11"/>
    </row>
    <row r="12" spans="1:10" s="23" customFormat="1" ht="14.5">
      <c r="A12" s="6"/>
      <c r="B12" s="134" t="s">
        <v>390</v>
      </c>
      <c r="C12" s="134" t="s">
        <v>497</v>
      </c>
      <c r="I12"/>
    </row>
    <row r="13" spans="1:10" ht="13">
      <c r="B13" s="123" t="s">
        <v>4</v>
      </c>
      <c r="C13" s="123" t="s">
        <v>4</v>
      </c>
    </row>
    <row r="14" spans="1:10" ht="15.5">
      <c r="A14" s="1" t="s">
        <v>0</v>
      </c>
      <c r="B14" s="1"/>
    </row>
    <row r="15" spans="1:10">
      <c r="A15" s="3" t="s">
        <v>2</v>
      </c>
      <c r="B15" s="124">
        <f t="shared" ref="B15:C18" si="0">B27+B75+B95</f>
        <v>2114700</v>
      </c>
      <c r="C15" s="124">
        <f>C27+C75+C95</f>
        <v>2112500</v>
      </c>
      <c r="D15" s="124"/>
    </row>
    <row r="16" spans="1:10" s="23" customFormat="1">
      <c r="A16" s="23" t="s">
        <v>350</v>
      </c>
      <c r="B16" s="124">
        <f t="shared" si="0"/>
        <v>26300</v>
      </c>
      <c r="C16" s="124">
        <f t="shared" si="0"/>
        <v>13600</v>
      </c>
      <c r="D16" s="124"/>
    </row>
    <row r="17" spans="1:9" s="23" customFormat="1">
      <c r="A17" s="23" t="s">
        <v>351</v>
      </c>
      <c r="B17" s="124">
        <f t="shared" si="0"/>
        <v>25300</v>
      </c>
      <c r="C17" s="124">
        <f t="shared" si="0"/>
        <v>28500</v>
      </c>
      <c r="D17" s="124"/>
      <c r="E17" s="148"/>
    </row>
    <row r="18" spans="1:9">
      <c r="A18" s="23" t="s">
        <v>352</v>
      </c>
      <c r="B18" s="124">
        <f t="shared" si="0"/>
        <v>627600</v>
      </c>
      <c r="C18" s="124">
        <f t="shared" si="0"/>
        <v>616100</v>
      </c>
      <c r="D18" s="124"/>
      <c r="E18" s="149"/>
    </row>
    <row r="19" spans="1:9" s="23" customFormat="1">
      <c r="A19" s="23" t="s">
        <v>353</v>
      </c>
      <c r="B19" s="124">
        <f>B31</f>
        <v>0</v>
      </c>
      <c r="C19" s="124">
        <f>C31</f>
        <v>0</v>
      </c>
      <c r="D19" s="124"/>
      <c r="E19" s="149"/>
    </row>
    <row r="20" spans="1:9">
      <c r="A20" s="3" t="s">
        <v>3</v>
      </c>
      <c r="B20" s="124">
        <f>B32+B79+B99</f>
        <v>0</v>
      </c>
      <c r="C20" s="124">
        <f>C32+C79+C99</f>
        <v>0</v>
      </c>
      <c r="D20" s="124"/>
      <c r="E20" s="149"/>
    </row>
    <row r="21" spans="1:9">
      <c r="A21" s="3" t="s">
        <v>1</v>
      </c>
      <c r="B21" s="124">
        <f>B33+B80+B100</f>
        <v>-832400</v>
      </c>
      <c r="C21" s="124">
        <f>C33+C80+C100</f>
        <v>-694200</v>
      </c>
      <c r="D21" s="124"/>
    </row>
    <row r="22" spans="1:9" ht="13.5" thickBot="1">
      <c r="A22" s="3" t="s">
        <v>5</v>
      </c>
      <c r="B22" s="125">
        <f>SUM(B15:B21)</f>
        <v>1961500</v>
      </c>
      <c r="C22" s="125">
        <f>SUM(C15:C21)</f>
        <v>2076500</v>
      </c>
      <c r="D22" s="120"/>
      <c r="E22" s="148"/>
    </row>
    <row r="23" spans="1:9" ht="13.5" thickTop="1">
      <c r="C23" s="126"/>
    </row>
    <row r="24" spans="1:9" ht="15.5">
      <c r="A24" s="1" t="s">
        <v>6</v>
      </c>
      <c r="B24" s="1"/>
      <c r="C24" s="126"/>
    </row>
    <row r="25" spans="1:9" ht="10.5" customHeight="1"/>
    <row r="26" spans="1:9" ht="15.5">
      <c r="A26" s="28" t="s">
        <v>19</v>
      </c>
      <c r="B26" s="28"/>
    </row>
    <row r="27" spans="1:9">
      <c r="A27" s="3" t="s">
        <v>2</v>
      </c>
      <c r="B27" s="124">
        <f>B38+B48+B57+B66</f>
        <v>656500</v>
      </c>
      <c r="C27" s="124">
        <f>C38+C48+C57+C66</f>
        <v>713400</v>
      </c>
      <c r="D27" s="124"/>
    </row>
    <row r="28" spans="1:9" s="23" customFormat="1">
      <c r="A28" s="23" t="s">
        <v>350</v>
      </c>
      <c r="B28" s="124">
        <f t="shared" ref="B28:C30" si="1">B39+B49+B58+B67</f>
        <v>26300</v>
      </c>
      <c r="C28" s="124">
        <f t="shared" si="1"/>
        <v>13600</v>
      </c>
      <c r="D28" s="124"/>
    </row>
    <row r="29" spans="1:9" s="23" customFormat="1">
      <c r="A29" s="23" t="s">
        <v>351</v>
      </c>
      <c r="B29" s="124">
        <f t="shared" si="1"/>
        <v>19300</v>
      </c>
      <c r="C29" s="124">
        <f t="shared" si="1"/>
        <v>18500</v>
      </c>
      <c r="D29" s="124"/>
    </row>
    <row r="30" spans="1:9">
      <c r="A30" s="23" t="s">
        <v>352</v>
      </c>
      <c r="B30" s="124">
        <f t="shared" si="1"/>
        <v>403400</v>
      </c>
      <c r="C30" s="124">
        <f t="shared" si="1"/>
        <v>406100</v>
      </c>
      <c r="D30" s="124"/>
      <c r="E30" s="20"/>
      <c r="F30" s="20"/>
      <c r="G30" s="19"/>
      <c r="H30" s="20"/>
    </row>
    <row r="31" spans="1:9">
      <c r="A31" s="23" t="s">
        <v>353</v>
      </c>
      <c r="B31" s="124">
        <f>B42</f>
        <v>0</v>
      </c>
      <c r="C31" s="124">
        <f>C42</f>
        <v>0</v>
      </c>
      <c r="D31" s="124"/>
      <c r="E31" s="20"/>
      <c r="F31" s="20"/>
      <c r="G31" s="19"/>
      <c r="H31" s="20"/>
      <c r="I31" s="23"/>
    </row>
    <row r="32" spans="1:9">
      <c r="A32" s="3" t="s">
        <v>3</v>
      </c>
      <c r="B32" s="124">
        <f>B43+B52+B61+B70</f>
        <v>0</v>
      </c>
      <c r="C32" s="124">
        <f>C43+C52+C61+C70</f>
        <v>0</v>
      </c>
      <c r="D32" s="124"/>
      <c r="E32" s="20"/>
      <c r="F32" s="20"/>
      <c r="G32" s="19"/>
      <c r="H32" s="20"/>
    </row>
    <row r="33" spans="1:9">
      <c r="A33" s="3" t="s">
        <v>1</v>
      </c>
      <c r="B33" s="124">
        <f>B44+B53+B62+B71</f>
        <v>-272900</v>
      </c>
      <c r="C33" s="124">
        <f>C44+C53+C62+C71</f>
        <v>-260900</v>
      </c>
      <c r="D33" s="124"/>
      <c r="E33" s="20"/>
      <c r="F33" s="20"/>
      <c r="G33" s="20"/>
      <c r="H33" s="20"/>
    </row>
    <row r="34" spans="1:9" ht="13">
      <c r="B34" s="127">
        <f>SUM(B27:B33)</f>
        <v>832600</v>
      </c>
      <c r="C34" s="127">
        <f>SUM(C27:C33)</f>
        <v>890700</v>
      </c>
      <c r="D34" s="120"/>
      <c r="E34" s="20"/>
      <c r="F34" s="20"/>
      <c r="G34" s="20"/>
      <c r="H34" s="20"/>
    </row>
    <row r="35" spans="1:9" s="23" customFormat="1" ht="12.75" customHeight="1">
      <c r="A35" s="22" t="s">
        <v>28</v>
      </c>
      <c r="B35" s="22"/>
      <c r="C35" s="120"/>
      <c r="D35" s="3"/>
      <c r="E35" s="3"/>
      <c r="F35" s="3"/>
      <c r="G35" s="3"/>
      <c r="H35" s="3"/>
      <c r="I35" s="3"/>
    </row>
    <row r="36" spans="1:9" s="23" customFormat="1">
      <c r="C36" s="120"/>
    </row>
    <row r="37" spans="1:9" s="23" customFormat="1" ht="13">
      <c r="A37" s="22" t="s">
        <v>43</v>
      </c>
      <c r="B37" s="22"/>
      <c r="C37" s="120"/>
    </row>
    <row r="38" spans="1:9" s="23" customFormat="1">
      <c r="A38" s="23" t="s">
        <v>2</v>
      </c>
      <c r="B38" s="120">
        <v>0</v>
      </c>
      <c r="C38" s="120">
        <v>7600</v>
      </c>
    </row>
    <row r="39" spans="1:9" s="23" customFormat="1">
      <c r="A39" s="23" t="s">
        <v>350</v>
      </c>
      <c r="B39" s="120">
        <v>12700</v>
      </c>
      <c r="C39" s="120">
        <v>0</v>
      </c>
    </row>
    <row r="40" spans="1:9" s="23" customFormat="1">
      <c r="A40" s="23" t="s">
        <v>351</v>
      </c>
      <c r="B40" s="120">
        <v>0</v>
      </c>
      <c r="C40" s="120">
        <v>0</v>
      </c>
    </row>
    <row r="41" spans="1:9" s="23" customFormat="1">
      <c r="A41" s="23" t="s">
        <v>352</v>
      </c>
      <c r="B41" s="124">
        <v>53600</v>
      </c>
      <c r="C41" s="124">
        <v>40400</v>
      </c>
    </row>
    <row r="42" spans="1:9" s="23" customFormat="1">
      <c r="A42" s="23" t="s">
        <v>353</v>
      </c>
      <c r="B42" s="124">
        <v>0</v>
      </c>
      <c r="C42" s="124">
        <v>0</v>
      </c>
    </row>
    <row r="43" spans="1:9" s="23" customFormat="1">
      <c r="A43" s="23" t="s">
        <v>3</v>
      </c>
      <c r="B43" s="124">
        <v>0</v>
      </c>
      <c r="C43" s="124">
        <v>0</v>
      </c>
    </row>
    <row r="44" spans="1:9" s="23" customFormat="1">
      <c r="A44" s="23" t="s">
        <v>1</v>
      </c>
      <c r="B44" s="120">
        <v>-15000</v>
      </c>
      <c r="C44" s="120">
        <v>0</v>
      </c>
    </row>
    <row r="45" spans="1:9" s="23" customFormat="1" ht="13">
      <c r="B45" s="127">
        <f>SUM(B38:B44)</f>
        <v>51300</v>
      </c>
      <c r="C45" s="127">
        <f>SUM(C38:C44)</f>
        <v>48000</v>
      </c>
    </row>
    <row r="46" spans="1:9" s="23" customFormat="1">
      <c r="C46" s="120"/>
    </row>
    <row r="47" spans="1:9" s="23" customFormat="1" ht="13">
      <c r="A47" s="22" t="s">
        <v>44</v>
      </c>
      <c r="B47" s="22"/>
      <c r="C47" s="120"/>
    </row>
    <row r="48" spans="1:9" s="23" customFormat="1">
      <c r="A48" s="23" t="s">
        <v>2</v>
      </c>
      <c r="B48" s="120">
        <v>195900</v>
      </c>
      <c r="C48" s="120">
        <v>227800</v>
      </c>
    </row>
    <row r="49" spans="1:8" s="23" customFormat="1">
      <c r="A49" s="23" t="s">
        <v>350</v>
      </c>
      <c r="B49" s="120">
        <v>13600</v>
      </c>
      <c r="C49" s="120">
        <v>13600</v>
      </c>
      <c r="H49" s="23" t="s">
        <v>361</v>
      </c>
    </row>
    <row r="50" spans="1:8" s="23" customFormat="1">
      <c r="A50" s="23" t="s">
        <v>351</v>
      </c>
      <c r="B50" s="120">
        <v>600</v>
      </c>
      <c r="C50" s="120">
        <v>2100</v>
      </c>
    </row>
    <row r="51" spans="1:8" s="23" customFormat="1">
      <c r="A51" s="23" t="s">
        <v>352</v>
      </c>
      <c r="B51" s="124">
        <v>295800</v>
      </c>
      <c r="C51" s="124">
        <v>295700</v>
      </c>
    </row>
    <row r="52" spans="1:8" s="23" customFormat="1">
      <c r="A52" s="23" t="s">
        <v>3</v>
      </c>
      <c r="B52" s="124">
        <v>0</v>
      </c>
      <c r="C52" s="124">
        <v>0</v>
      </c>
    </row>
    <row r="53" spans="1:8" s="23" customFormat="1">
      <c r="A53" s="23" t="s">
        <v>1</v>
      </c>
      <c r="B53" s="120">
        <v>-36400</v>
      </c>
      <c r="C53" s="120">
        <v>-37600</v>
      </c>
    </row>
    <row r="54" spans="1:8" s="23" customFormat="1" ht="13">
      <c r="B54" s="127">
        <f>SUM(B48:B53)</f>
        <v>469500</v>
      </c>
      <c r="C54" s="127">
        <f>SUM(C48:C53)</f>
        <v>501600</v>
      </c>
    </row>
    <row r="55" spans="1:8" s="23" customFormat="1">
      <c r="C55" s="120"/>
    </row>
    <row r="56" spans="1:8" s="23" customFormat="1" ht="13">
      <c r="A56" s="22" t="s">
        <v>45</v>
      </c>
      <c r="B56" s="22"/>
      <c r="C56" s="120"/>
    </row>
    <row r="57" spans="1:8" s="23" customFormat="1">
      <c r="A57" s="23" t="s">
        <v>2</v>
      </c>
      <c r="B57" s="120">
        <v>460600</v>
      </c>
      <c r="C57" s="120">
        <v>478000</v>
      </c>
    </row>
    <row r="58" spans="1:8" s="23" customFormat="1">
      <c r="A58" s="23" t="s">
        <v>350</v>
      </c>
      <c r="B58" s="120">
        <v>0</v>
      </c>
      <c r="C58" s="120">
        <v>0</v>
      </c>
    </row>
    <row r="59" spans="1:8" s="23" customFormat="1">
      <c r="A59" s="23" t="s">
        <v>351</v>
      </c>
      <c r="B59" s="120">
        <v>18700</v>
      </c>
      <c r="C59" s="120">
        <v>16400</v>
      </c>
    </row>
    <row r="60" spans="1:8" s="23" customFormat="1">
      <c r="A60" s="23" t="s">
        <v>352</v>
      </c>
      <c r="B60" s="124">
        <v>54000</v>
      </c>
      <c r="C60" s="124">
        <v>70000</v>
      </c>
    </row>
    <row r="61" spans="1:8" s="23" customFormat="1">
      <c r="A61" s="23" t="s">
        <v>3</v>
      </c>
      <c r="B61" s="124">
        <v>0</v>
      </c>
      <c r="C61" s="124">
        <v>0</v>
      </c>
    </row>
    <row r="62" spans="1:8" s="23" customFormat="1">
      <c r="A62" s="23" t="s">
        <v>1</v>
      </c>
      <c r="B62" s="120">
        <v>-221500</v>
      </c>
      <c r="C62" s="120">
        <v>-223300</v>
      </c>
    </row>
    <row r="63" spans="1:8" s="23" customFormat="1" ht="13">
      <c r="B63" s="127">
        <f>SUM(B57:B62)</f>
        <v>311800</v>
      </c>
      <c r="C63" s="127">
        <f>SUM(C57:C62)</f>
        <v>341100</v>
      </c>
    </row>
    <row r="64" spans="1:8" s="23" customFormat="1">
      <c r="C64" s="120"/>
    </row>
    <row r="65" spans="1:4" s="23" customFormat="1" ht="13">
      <c r="A65" s="22" t="s">
        <v>78</v>
      </c>
      <c r="B65" s="22"/>
      <c r="C65" s="120"/>
    </row>
    <row r="66" spans="1:4" s="23" customFormat="1">
      <c r="A66" s="23" t="s">
        <v>2</v>
      </c>
      <c r="B66" s="120">
        <v>0</v>
      </c>
      <c r="C66" s="120">
        <v>0</v>
      </c>
    </row>
    <row r="67" spans="1:4" s="23" customFormat="1">
      <c r="A67" s="23" t="s">
        <v>350</v>
      </c>
      <c r="B67" s="120">
        <v>0</v>
      </c>
      <c r="C67" s="120">
        <v>0</v>
      </c>
    </row>
    <row r="68" spans="1:4" s="23" customFormat="1">
      <c r="A68" s="23" t="s">
        <v>351</v>
      </c>
      <c r="B68" s="120">
        <v>0</v>
      </c>
      <c r="C68" s="120">
        <v>0</v>
      </c>
    </row>
    <row r="69" spans="1:4" s="23" customFormat="1">
      <c r="A69" s="23" t="s">
        <v>352</v>
      </c>
      <c r="B69" s="124">
        <v>0</v>
      </c>
      <c r="C69" s="124">
        <v>0</v>
      </c>
    </row>
    <row r="70" spans="1:4" s="23" customFormat="1">
      <c r="A70" s="23" t="s">
        <v>3</v>
      </c>
      <c r="B70" s="124">
        <v>0</v>
      </c>
      <c r="C70" s="124">
        <v>0</v>
      </c>
    </row>
    <row r="71" spans="1:4" s="23" customFormat="1" ht="11.25" customHeight="1">
      <c r="A71" s="23" t="s">
        <v>1</v>
      </c>
      <c r="B71" s="120">
        <v>0</v>
      </c>
      <c r="C71" s="120">
        <v>0</v>
      </c>
    </row>
    <row r="72" spans="1:4" s="23" customFormat="1" ht="13">
      <c r="B72" s="127">
        <f>SUM(B66:B71)</f>
        <v>0</v>
      </c>
      <c r="C72" s="127">
        <f>SUM(C66:C71)</f>
        <v>0</v>
      </c>
    </row>
    <row r="73" spans="1:4" s="23" customFormat="1" ht="13">
      <c r="C73" s="126"/>
    </row>
    <row r="74" spans="1:4" ht="15.5">
      <c r="A74" s="28" t="s">
        <v>86</v>
      </c>
      <c r="B74" s="28"/>
    </row>
    <row r="75" spans="1:4">
      <c r="A75" s="3" t="s">
        <v>2</v>
      </c>
      <c r="B75" s="120">
        <f>B86</f>
        <v>687500</v>
      </c>
      <c r="C75" s="120">
        <f>C86</f>
        <v>589600</v>
      </c>
      <c r="D75" s="120"/>
    </row>
    <row r="76" spans="1:4" s="23" customFormat="1">
      <c r="A76" s="23" t="s">
        <v>350</v>
      </c>
      <c r="B76" s="120">
        <f t="shared" ref="B76:C80" si="2">B87</f>
        <v>0</v>
      </c>
      <c r="C76" s="120">
        <f t="shared" si="2"/>
        <v>0</v>
      </c>
      <c r="D76" s="120"/>
    </row>
    <row r="77" spans="1:4" s="23" customFormat="1">
      <c r="A77" s="23" t="s">
        <v>351</v>
      </c>
      <c r="B77" s="120">
        <f t="shared" si="2"/>
        <v>5500</v>
      </c>
      <c r="C77" s="120">
        <f t="shared" si="2"/>
        <v>9500</v>
      </c>
      <c r="D77" s="120"/>
    </row>
    <row r="78" spans="1:4">
      <c r="A78" s="23" t="s">
        <v>352</v>
      </c>
      <c r="B78" s="120">
        <f t="shared" si="2"/>
        <v>124100</v>
      </c>
      <c r="C78" s="120">
        <f t="shared" si="2"/>
        <v>113900</v>
      </c>
      <c r="D78" s="120"/>
    </row>
    <row r="79" spans="1:4">
      <c r="A79" s="3" t="s">
        <v>3</v>
      </c>
      <c r="B79" s="120">
        <f t="shared" si="2"/>
        <v>0</v>
      </c>
      <c r="C79" s="120">
        <f t="shared" si="2"/>
        <v>0</v>
      </c>
      <c r="D79" s="120"/>
    </row>
    <row r="80" spans="1:4">
      <c r="A80" s="3" t="s">
        <v>1</v>
      </c>
      <c r="B80" s="120">
        <f t="shared" si="2"/>
        <v>-551100</v>
      </c>
      <c r="C80" s="120">
        <f t="shared" si="2"/>
        <v>-433300</v>
      </c>
      <c r="D80" s="120"/>
    </row>
    <row r="81" spans="1:4" ht="13">
      <c r="B81" s="127">
        <f>SUM(B75:B80)</f>
        <v>266000</v>
      </c>
      <c r="C81" s="127">
        <f>SUM(C75:C80)</f>
        <v>279700</v>
      </c>
      <c r="D81" s="23"/>
    </row>
    <row r="83" spans="1:4" s="23" customFormat="1" ht="13">
      <c r="A83" s="22" t="s">
        <v>28</v>
      </c>
      <c r="B83" s="22"/>
      <c r="C83" s="120"/>
    </row>
    <row r="84" spans="1:4" s="23" customFormat="1">
      <c r="C84" s="120"/>
    </row>
    <row r="85" spans="1:4" s="23" customFormat="1" ht="13">
      <c r="A85" s="22" t="s">
        <v>40</v>
      </c>
      <c r="B85" s="22"/>
      <c r="C85" s="120"/>
    </row>
    <row r="86" spans="1:4" s="23" customFormat="1">
      <c r="A86" s="23" t="s">
        <v>2</v>
      </c>
      <c r="B86" s="120">
        <v>687500</v>
      </c>
      <c r="C86" s="120">
        <v>589600</v>
      </c>
    </row>
    <row r="87" spans="1:4" s="23" customFormat="1">
      <c r="A87" s="23" t="s">
        <v>350</v>
      </c>
      <c r="B87" s="120">
        <v>0</v>
      </c>
      <c r="C87" s="120">
        <v>0</v>
      </c>
    </row>
    <row r="88" spans="1:4" s="23" customFormat="1">
      <c r="A88" s="23" t="s">
        <v>351</v>
      </c>
      <c r="B88" s="120">
        <v>5500</v>
      </c>
      <c r="C88" s="120">
        <v>9500</v>
      </c>
    </row>
    <row r="89" spans="1:4" s="23" customFormat="1">
      <c r="A89" s="23" t="s">
        <v>352</v>
      </c>
      <c r="B89" s="124">
        <v>124100</v>
      </c>
      <c r="C89" s="124">
        <v>113900</v>
      </c>
    </row>
    <row r="90" spans="1:4" s="23" customFormat="1">
      <c r="A90" s="23" t="s">
        <v>3</v>
      </c>
      <c r="B90" s="124">
        <v>0</v>
      </c>
      <c r="C90" s="124">
        <v>0</v>
      </c>
    </row>
    <row r="91" spans="1:4" s="23" customFormat="1">
      <c r="A91" s="23" t="s">
        <v>1</v>
      </c>
      <c r="B91" s="120">
        <v>-551100</v>
      </c>
      <c r="C91" s="120">
        <v>-433300</v>
      </c>
    </row>
    <row r="92" spans="1:4" s="23" customFormat="1" ht="13">
      <c r="B92" s="127">
        <f>SUM(B86:B91)</f>
        <v>266000</v>
      </c>
      <c r="C92" s="127">
        <f>SUM(C86:C91)</f>
        <v>279700</v>
      </c>
    </row>
    <row r="93" spans="1:4" s="23" customFormat="1" ht="13">
      <c r="C93" s="126"/>
    </row>
    <row r="94" spans="1:4" ht="15.5">
      <c r="A94" s="28" t="s">
        <v>67</v>
      </c>
    </row>
    <row r="95" spans="1:4" s="23" customFormat="1">
      <c r="A95" s="23" t="s">
        <v>2</v>
      </c>
      <c r="B95" s="120">
        <v>770700</v>
      </c>
      <c r="C95" s="120">
        <v>809500</v>
      </c>
    </row>
    <row r="96" spans="1:4" s="23" customFormat="1">
      <c r="A96" s="23" t="s">
        <v>350</v>
      </c>
      <c r="B96" s="120">
        <v>0</v>
      </c>
      <c r="C96" s="120">
        <v>0</v>
      </c>
    </row>
    <row r="97" spans="1:3">
      <c r="A97" s="23" t="s">
        <v>351</v>
      </c>
      <c r="B97" s="120">
        <v>500</v>
      </c>
      <c r="C97" s="120">
        <v>500</v>
      </c>
    </row>
    <row r="98" spans="1:3" s="23" customFormat="1">
      <c r="A98" s="23" t="s">
        <v>352</v>
      </c>
      <c r="B98" s="124">
        <v>100100</v>
      </c>
      <c r="C98" s="124">
        <v>96100</v>
      </c>
    </row>
    <row r="99" spans="1:3">
      <c r="A99" s="23" t="s">
        <v>3</v>
      </c>
      <c r="B99" s="124">
        <v>0</v>
      </c>
      <c r="C99" s="124">
        <v>0</v>
      </c>
    </row>
    <row r="100" spans="1:3">
      <c r="A100" s="23" t="s">
        <v>1</v>
      </c>
      <c r="B100" s="120">
        <v>-8400</v>
      </c>
      <c r="C100" s="120">
        <v>0</v>
      </c>
    </row>
    <row r="101" spans="1:3" ht="13">
      <c r="A101" s="23"/>
      <c r="B101" s="127">
        <f>SUM(B95:B100)</f>
        <v>862900</v>
      </c>
      <c r="C101" s="127">
        <f>SUM(C95:C100)</f>
        <v>906100</v>
      </c>
    </row>
    <row r="102" spans="1:3" s="23" customFormat="1"/>
    <row r="103" spans="1:3" s="23" customFormat="1"/>
    <row r="104" spans="1:3" s="23" customFormat="1"/>
    <row r="105" spans="1:3" s="23" customFormat="1"/>
    <row r="106" spans="1:3" s="23" customFormat="1"/>
    <row r="107" spans="1:3" s="23" customFormat="1"/>
    <row r="108" spans="1:3" s="23" customFormat="1"/>
    <row r="109" spans="1:3" s="23" customFormat="1"/>
    <row r="110" spans="1:3" s="23" customFormat="1"/>
    <row r="111" spans="1:3" s="23" customFormat="1"/>
    <row r="112" spans="1:3"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pans="1:3" s="23" customFormat="1"/>
    <row r="130" spans="1:3" s="23" customFormat="1"/>
    <row r="131" spans="1:3" s="23" customFormat="1"/>
    <row r="132" spans="1:3" s="23" customFormat="1"/>
    <row r="133" spans="1:3" s="23" customFormat="1"/>
    <row r="134" spans="1:3" s="23" customFormat="1"/>
    <row r="135" spans="1:3" s="23" customFormat="1"/>
    <row r="136" spans="1:3" s="23" customFormat="1"/>
    <row r="137" spans="1:3" s="23" customFormat="1"/>
    <row r="138" spans="1:3" s="23" customFormat="1"/>
    <row r="139" spans="1:3" s="23" customFormat="1"/>
    <row r="140" spans="1:3" s="23" customFormat="1" ht="13">
      <c r="C140" s="126"/>
    </row>
    <row r="142" spans="1:3" ht="30" customHeight="1">
      <c r="A142" s="69"/>
      <c r="B142" s="133"/>
      <c r="C142" s="129"/>
    </row>
  </sheetData>
  <hyperlinks>
    <hyperlink ref="A10" r:id="rId1" display="mailto:elintill@chichester.gov.uk" xr:uid="{00000000-0004-0000-0A00-000000000000}"/>
  </hyperlinks>
  <pageMargins left="0.70866141732283472" right="0.70866141732283472" top="0.74803149606299213" bottom="0.74803149606299213" header="0.31496062992125984" footer="0.31496062992125984"/>
  <pageSetup paperSize="9" scale="95" orientation="portrait" r:id="rId2"/>
  <rowBreaks count="1" manualBreakCount="1">
    <brk id="46" max="2"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79"/>
  <sheetViews>
    <sheetView showGridLines="0" zoomScaleNormal="100" zoomScaleSheetLayoutView="100" workbookViewId="0">
      <selection sqref="A1:C1"/>
    </sheetView>
  </sheetViews>
  <sheetFormatPr defaultColWidth="9.08984375" defaultRowHeight="12.5"/>
  <cols>
    <col min="1" max="1" width="53.6328125" style="3" customWidth="1"/>
    <col min="2" max="2" width="9.90625" style="23" customWidth="1"/>
    <col min="3" max="3" width="9.90625" style="120" customWidth="1"/>
    <col min="4" max="16384" width="9.08984375" style="3"/>
  </cols>
  <sheetData>
    <row r="1" spans="1:9" ht="42.65" customHeight="1">
      <c r="A1" s="427" t="s">
        <v>709</v>
      </c>
      <c r="B1" s="427"/>
      <c r="C1" s="428"/>
    </row>
    <row r="2" spans="1:9" ht="15.75" customHeight="1"/>
    <row r="3" spans="1:9" ht="36.65" customHeight="1">
      <c r="A3" s="429" t="s">
        <v>710</v>
      </c>
      <c r="B3" s="426"/>
      <c r="C3" s="426"/>
    </row>
    <row r="4" spans="1:9" ht="21" customHeight="1">
      <c r="C4" s="121"/>
    </row>
    <row r="5" spans="1:9" ht="68.25" customHeight="1">
      <c r="A5"/>
      <c r="C5" s="130"/>
      <c r="I5" s="31"/>
    </row>
    <row r="6" spans="1:9" ht="14.5">
      <c r="A6" s="5"/>
      <c r="B6" s="24"/>
      <c r="C6" s="131"/>
      <c r="I6"/>
    </row>
    <row r="7" spans="1:9" ht="14.5">
      <c r="C7" s="131"/>
      <c r="I7"/>
    </row>
    <row r="8" spans="1:9" ht="14.5">
      <c r="A8" s="17" t="s">
        <v>403</v>
      </c>
      <c r="B8" s="40"/>
      <c r="C8" s="131"/>
      <c r="I8"/>
    </row>
    <row r="9" spans="1:9" ht="14.5">
      <c r="A9" s="17" t="s">
        <v>410</v>
      </c>
      <c r="B9" s="40"/>
      <c r="C9" s="131"/>
      <c r="I9"/>
    </row>
    <row r="10" spans="1:9" ht="14.5">
      <c r="A10" s="15" t="s">
        <v>404</v>
      </c>
      <c r="B10" s="14"/>
      <c r="C10" s="131"/>
      <c r="I10"/>
    </row>
    <row r="11" spans="1:9" ht="14.5">
      <c r="A11" s="6"/>
      <c r="B11" s="6"/>
      <c r="C11" s="131"/>
      <c r="I11"/>
    </row>
    <row r="12" spans="1:9" s="23" customFormat="1" ht="14.5">
      <c r="A12" s="6"/>
      <c r="B12" s="134" t="s">
        <v>390</v>
      </c>
      <c r="C12" s="134" t="s">
        <v>497</v>
      </c>
      <c r="I12"/>
    </row>
    <row r="13" spans="1:9" ht="13">
      <c r="B13" s="123" t="s">
        <v>4</v>
      </c>
      <c r="C13" s="123" t="s">
        <v>4</v>
      </c>
    </row>
    <row r="14" spans="1:9" ht="15.5">
      <c r="A14" s="1" t="s">
        <v>0</v>
      </c>
      <c r="B14" s="1"/>
      <c r="C14" s="131"/>
    </row>
    <row r="15" spans="1:9">
      <c r="A15" s="3" t="s">
        <v>2</v>
      </c>
      <c r="B15" s="120">
        <f>B27+B47+B84</f>
        <v>1157200</v>
      </c>
      <c r="C15" s="120">
        <f>C27+C47+C84</f>
        <v>1309900</v>
      </c>
      <c r="D15" s="120"/>
    </row>
    <row r="16" spans="1:9" s="23" customFormat="1">
      <c r="A16" s="23" t="s">
        <v>350</v>
      </c>
      <c r="B16" s="120">
        <f t="shared" ref="B16:C20" si="0">B28+B48+B85</f>
        <v>12000</v>
      </c>
      <c r="C16" s="120">
        <f t="shared" si="0"/>
        <v>15100</v>
      </c>
      <c r="D16" s="120"/>
    </row>
    <row r="17" spans="1:20" s="23" customFormat="1">
      <c r="A17" s="23" t="s">
        <v>351</v>
      </c>
      <c r="B17" s="120">
        <f t="shared" si="0"/>
        <v>11700</v>
      </c>
      <c r="C17" s="120">
        <f t="shared" si="0"/>
        <v>11800</v>
      </c>
      <c r="D17" s="120"/>
      <c r="E17" s="148"/>
    </row>
    <row r="18" spans="1:20">
      <c r="A18" s="23" t="s">
        <v>352</v>
      </c>
      <c r="B18" s="120">
        <f t="shared" si="0"/>
        <v>380300</v>
      </c>
      <c r="C18" s="120">
        <f t="shared" si="0"/>
        <v>280400</v>
      </c>
      <c r="D18" s="120"/>
      <c r="E18" s="148"/>
    </row>
    <row r="19" spans="1:20">
      <c r="A19" s="3" t="s">
        <v>3</v>
      </c>
      <c r="B19" s="120">
        <f t="shared" si="0"/>
        <v>0</v>
      </c>
      <c r="C19" s="120">
        <f t="shared" si="0"/>
        <v>0</v>
      </c>
      <c r="D19" s="120"/>
      <c r="E19" s="148"/>
    </row>
    <row r="20" spans="1:20">
      <c r="A20" s="3" t="s">
        <v>1</v>
      </c>
      <c r="B20" s="120">
        <f t="shared" si="0"/>
        <v>-588900</v>
      </c>
      <c r="C20" s="120">
        <f t="shared" si="0"/>
        <v>-615900</v>
      </c>
      <c r="D20" s="120"/>
      <c r="E20" s="148"/>
    </row>
    <row r="21" spans="1:20" ht="13">
      <c r="A21" s="3" t="s">
        <v>5</v>
      </c>
      <c r="B21" s="127">
        <f>SUM(B15:B20)</f>
        <v>972300</v>
      </c>
      <c r="C21" s="127">
        <f>SUM(C15:C20)</f>
        <v>1001300</v>
      </c>
      <c r="D21" s="120"/>
      <c r="E21" s="148"/>
    </row>
    <row r="22" spans="1:20" ht="14.5">
      <c r="C22" s="131"/>
    </row>
    <row r="23" spans="1:20" ht="14.5">
      <c r="C23" s="131"/>
    </row>
    <row r="24" spans="1:20" ht="15.5">
      <c r="A24" s="1" t="s">
        <v>6</v>
      </c>
      <c r="B24" s="1"/>
      <c r="C24" s="126"/>
    </row>
    <row r="26" spans="1:20" s="23" customFormat="1" ht="15.5">
      <c r="A26" s="28" t="s">
        <v>405</v>
      </c>
      <c r="B26" s="28"/>
      <c r="C26" s="120"/>
      <c r="P26" s="32"/>
      <c r="Q26" s="33"/>
      <c r="R26" s="33"/>
      <c r="S26" s="34"/>
      <c r="T26" s="33"/>
    </row>
    <row r="27" spans="1:20">
      <c r="A27" s="3" t="s">
        <v>2</v>
      </c>
      <c r="B27" s="124">
        <f>B38</f>
        <v>359700</v>
      </c>
      <c r="C27" s="124">
        <f>C38</f>
        <v>456700</v>
      </c>
      <c r="D27" s="124"/>
      <c r="P27" s="33"/>
      <c r="Q27" s="33"/>
      <c r="R27" s="33"/>
      <c r="S27" s="34"/>
      <c r="T27" s="33"/>
    </row>
    <row r="28" spans="1:20" s="23" customFormat="1">
      <c r="A28" s="23" t="s">
        <v>350</v>
      </c>
      <c r="B28" s="124">
        <f t="shared" ref="B28:C32" si="1">B39</f>
        <v>8900</v>
      </c>
      <c r="C28" s="124">
        <f t="shared" si="1"/>
        <v>12000</v>
      </c>
      <c r="D28" s="124"/>
      <c r="P28" s="33"/>
      <c r="Q28" s="33"/>
      <c r="R28" s="33"/>
      <c r="S28" s="34"/>
      <c r="T28" s="33"/>
    </row>
    <row r="29" spans="1:20" s="23" customFormat="1">
      <c r="A29" s="23" t="s">
        <v>351</v>
      </c>
      <c r="B29" s="124">
        <f t="shared" si="1"/>
        <v>5000</v>
      </c>
      <c r="C29" s="124">
        <f t="shared" si="1"/>
        <v>5200</v>
      </c>
      <c r="D29" s="124"/>
      <c r="P29" s="33"/>
      <c r="Q29" s="33"/>
      <c r="R29" s="33"/>
      <c r="S29" s="34"/>
      <c r="T29" s="33"/>
    </row>
    <row r="30" spans="1:20">
      <c r="A30" s="23" t="s">
        <v>352</v>
      </c>
      <c r="B30" s="124">
        <f t="shared" si="1"/>
        <v>153700</v>
      </c>
      <c r="C30" s="124">
        <f t="shared" si="1"/>
        <v>82600</v>
      </c>
      <c r="D30" s="124"/>
      <c r="P30" s="33"/>
      <c r="Q30" s="33"/>
      <c r="R30" s="33"/>
      <c r="S30" s="34"/>
      <c r="T30" s="33"/>
    </row>
    <row r="31" spans="1:20">
      <c r="A31" s="3" t="s">
        <v>3</v>
      </c>
      <c r="B31" s="124">
        <f t="shared" si="1"/>
        <v>0</v>
      </c>
      <c r="C31" s="124">
        <f t="shared" si="1"/>
        <v>0</v>
      </c>
      <c r="D31" s="124"/>
      <c r="P31" s="33"/>
      <c r="Q31" s="33"/>
      <c r="R31" s="33"/>
      <c r="S31" s="34"/>
      <c r="T31" s="33"/>
    </row>
    <row r="32" spans="1:20">
      <c r="A32" s="3" t="s">
        <v>1</v>
      </c>
      <c r="B32" s="124">
        <f t="shared" si="1"/>
        <v>0</v>
      </c>
      <c r="C32" s="124">
        <f t="shared" si="1"/>
        <v>0</v>
      </c>
      <c r="D32" s="124"/>
      <c r="P32" s="33"/>
      <c r="Q32" s="33"/>
      <c r="R32" s="33"/>
      <c r="S32" s="34"/>
      <c r="T32" s="33"/>
    </row>
    <row r="33" spans="1:20" ht="13">
      <c r="B33" s="127">
        <f>SUM(B27:B32)</f>
        <v>527300</v>
      </c>
      <c r="C33" s="127">
        <f>SUM(C27:C32)</f>
        <v>556500</v>
      </c>
      <c r="D33" s="120"/>
      <c r="P33" s="33"/>
      <c r="Q33" s="33"/>
      <c r="R33" s="33"/>
      <c r="S33" s="9"/>
      <c r="T33" s="33"/>
    </row>
    <row r="34" spans="1:20" s="23" customFormat="1" ht="13">
      <c r="C34" s="126"/>
      <c r="P34" s="35"/>
      <c r="Q34" s="33"/>
      <c r="R34" s="33"/>
      <c r="S34" s="34"/>
      <c r="T34" s="33"/>
    </row>
    <row r="35" spans="1:20" s="23" customFormat="1" ht="13">
      <c r="A35" s="22" t="s">
        <v>28</v>
      </c>
      <c r="B35" s="22"/>
      <c r="C35" s="126"/>
      <c r="P35" s="33"/>
      <c r="Q35" s="33"/>
      <c r="R35" s="33"/>
      <c r="S35" s="34"/>
      <c r="T35" s="33"/>
    </row>
    <row r="36" spans="1:20" s="23" customFormat="1" ht="13">
      <c r="A36" s="22"/>
      <c r="B36" s="22"/>
      <c r="C36" s="126"/>
      <c r="P36" s="35"/>
      <c r="Q36" s="33"/>
      <c r="R36" s="34"/>
      <c r="S36" s="34"/>
      <c r="T36" s="33"/>
    </row>
    <row r="37" spans="1:20" s="23" customFormat="1" ht="13">
      <c r="A37" s="22" t="s">
        <v>30</v>
      </c>
      <c r="B37" s="22"/>
      <c r="C37" s="120"/>
      <c r="P37" s="33"/>
      <c r="Q37" s="33"/>
      <c r="R37" s="34"/>
      <c r="S37" s="34"/>
      <c r="T37" s="33"/>
    </row>
    <row r="38" spans="1:20" s="23" customFormat="1">
      <c r="A38" s="23" t="s">
        <v>2</v>
      </c>
      <c r="B38" s="120">
        <v>359700</v>
      </c>
      <c r="C38" s="120">
        <v>456700</v>
      </c>
      <c r="P38" s="33"/>
      <c r="Q38" s="33"/>
      <c r="R38" s="34"/>
      <c r="S38" s="34"/>
      <c r="T38" s="33"/>
    </row>
    <row r="39" spans="1:20" s="23" customFormat="1">
      <c r="A39" s="23" t="s">
        <v>350</v>
      </c>
      <c r="B39" s="120">
        <v>8900</v>
      </c>
      <c r="C39" s="120">
        <v>12000</v>
      </c>
      <c r="P39" s="33"/>
      <c r="Q39" s="33"/>
      <c r="R39" s="34"/>
      <c r="S39" s="34"/>
      <c r="T39" s="33"/>
    </row>
    <row r="40" spans="1:20" s="23" customFormat="1">
      <c r="A40" s="23" t="s">
        <v>351</v>
      </c>
      <c r="B40" s="120">
        <v>5000</v>
      </c>
      <c r="C40" s="120">
        <v>5200</v>
      </c>
      <c r="P40" s="33"/>
      <c r="Q40" s="33"/>
      <c r="R40" s="34"/>
      <c r="S40" s="34"/>
      <c r="T40" s="33"/>
    </row>
    <row r="41" spans="1:20" s="23" customFormat="1">
      <c r="A41" s="23" t="s">
        <v>352</v>
      </c>
      <c r="B41" s="120">
        <v>153700</v>
      </c>
      <c r="C41" s="120">
        <v>82600</v>
      </c>
      <c r="P41" s="33"/>
      <c r="Q41" s="33"/>
      <c r="R41" s="34"/>
      <c r="S41" s="34"/>
      <c r="T41" s="33"/>
    </row>
    <row r="42" spans="1:20" s="23" customFormat="1">
      <c r="A42" s="23" t="s">
        <v>3</v>
      </c>
      <c r="B42" s="120">
        <v>0</v>
      </c>
      <c r="C42" s="120">
        <v>0</v>
      </c>
      <c r="P42" s="33"/>
      <c r="Q42" s="33"/>
      <c r="R42" s="34"/>
      <c r="S42" s="34"/>
      <c r="T42" s="33"/>
    </row>
    <row r="43" spans="1:20" s="23" customFormat="1" ht="13">
      <c r="A43" s="23" t="s">
        <v>1</v>
      </c>
      <c r="B43" s="120">
        <v>0</v>
      </c>
      <c r="C43" s="120">
        <v>0</v>
      </c>
      <c r="P43" s="33"/>
      <c r="Q43" s="33"/>
      <c r="R43" s="33"/>
      <c r="S43" s="9"/>
      <c r="T43" s="33"/>
    </row>
    <row r="44" spans="1:20" s="23" customFormat="1" ht="13">
      <c r="B44" s="127">
        <f>SUM(B38:B43)</f>
        <v>527300</v>
      </c>
      <c r="C44" s="127">
        <f>SUM(C38:C43)</f>
        <v>556500</v>
      </c>
      <c r="P44" s="33"/>
      <c r="Q44" s="33"/>
      <c r="R44" s="33"/>
      <c r="S44" s="34"/>
      <c r="T44" s="33"/>
    </row>
    <row r="45" spans="1:20" s="23" customFormat="1" ht="13">
      <c r="C45" s="126"/>
      <c r="P45" s="35"/>
      <c r="Q45" s="33"/>
      <c r="R45" s="34"/>
      <c r="S45" s="34"/>
      <c r="T45" s="33"/>
    </row>
    <row r="46" spans="1:20" s="23" customFormat="1" ht="15.5">
      <c r="A46" s="30" t="s">
        <v>415</v>
      </c>
      <c r="B46" s="30"/>
      <c r="C46" s="124"/>
      <c r="D46" s="20"/>
      <c r="E46" s="20"/>
      <c r="F46" s="20"/>
    </row>
    <row r="47" spans="1:20" s="23" customFormat="1">
      <c r="A47" s="23" t="s">
        <v>2</v>
      </c>
      <c r="B47" s="124">
        <f t="shared" ref="B47:C52" si="2">B57+B66+B75</f>
        <v>410200</v>
      </c>
      <c r="C47" s="124">
        <f t="shared" si="2"/>
        <v>430100</v>
      </c>
      <c r="D47" s="124"/>
    </row>
    <row r="48" spans="1:20" s="23" customFormat="1">
      <c r="A48" s="23" t="s">
        <v>350</v>
      </c>
      <c r="B48" s="124">
        <f t="shared" si="2"/>
        <v>3100</v>
      </c>
      <c r="C48" s="124">
        <f t="shared" si="2"/>
        <v>3100</v>
      </c>
      <c r="D48" s="124"/>
    </row>
    <row r="49" spans="1:4" s="23" customFormat="1">
      <c r="A49" s="23" t="s">
        <v>351</v>
      </c>
      <c r="B49" s="124">
        <f t="shared" si="2"/>
        <v>5400</v>
      </c>
      <c r="C49" s="124">
        <f t="shared" si="2"/>
        <v>5200</v>
      </c>
      <c r="D49" s="124"/>
    </row>
    <row r="50" spans="1:4" s="23" customFormat="1">
      <c r="A50" s="23" t="s">
        <v>352</v>
      </c>
      <c r="B50" s="124">
        <f t="shared" si="2"/>
        <v>108500</v>
      </c>
      <c r="C50" s="124">
        <f t="shared" si="2"/>
        <v>81400</v>
      </c>
      <c r="D50" s="124"/>
    </row>
    <row r="51" spans="1:4" s="23" customFormat="1">
      <c r="A51" s="23" t="s">
        <v>3</v>
      </c>
      <c r="B51" s="124">
        <f t="shared" si="2"/>
        <v>0</v>
      </c>
      <c r="C51" s="124">
        <f t="shared" si="2"/>
        <v>0</v>
      </c>
      <c r="D51" s="124"/>
    </row>
    <row r="52" spans="1:4" s="23" customFormat="1">
      <c r="A52" s="23" t="s">
        <v>1</v>
      </c>
      <c r="B52" s="124">
        <f t="shared" si="2"/>
        <v>-533500</v>
      </c>
      <c r="C52" s="124">
        <f t="shared" si="2"/>
        <v>-559500</v>
      </c>
      <c r="D52" s="124"/>
    </row>
    <row r="53" spans="1:4" s="23" customFormat="1" ht="13">
      <c r="B53" s="127">
        <f>SUM(B47:B52)</f>
        <v>-6300</v>
      </c>
      <c r="C53" s="127">
        <f>SUM(C47:C52)</f>
        <v>-39700</v>
      </c>
      <c r="D53" s="120"/>
    </row>
    <row r="54" spans="1:4" s="23" customFormat="1" ht="13">
      <c r="A54" s="22" t="s">
        <v>28</v>
      </c>
      <c r="B54" s="22"/>
      <c r="C54" s="126"/>
    </row>
    <row r="55" spans="1:4" s="23" customFormat="1" ht="13">
      <c r="A55" s="22"/>
      <c r="B55" s="22"/>
      <c r="C55" s="126"/>
    </row>
    <row r="56" spans="1:4" s="23" customFormat="1" ht="13">
      <c r="A56" s="22" t="s">
        <v>84</v>
      </c>
      <c r="B56" s="22"/>
      <c r="C56" s="120"/>
    </row>
    <row r="57" spans="1:4" s="23" customFormat="1">
      <c r="A57" s="23" t="s">
        <v>2</v>
      </c>
      <c r="B57" s="120">
        <v>87700</v>
      </c>
      <c r="C57" s="120">
        <v>87700</v>
      </c>
    </row>
    <row r="58" spans="1:4" s="23" customFormat="1">
      <c r="A58" s="23" t="s">
        <v>350</v>
      </c>
      <c r="B58" s="120">
        <v>0</v>
      </c>
      <c r="C58" s="120">
        <v>0</v>
      </c>
    </row>
    <row r="59" spans="1:4" s="23" customFormat="1">
      <c r="A59" s="23" t="s">
        <v>351</v>
      </c>
      <c r="B59" s="120">
        <v>1000</v>
      </c>
      <c r="C59" s="120">
        <v>1100</v>
      </c>
    </row>
    <row r="60" spans="1:4" s="23" customFormat="1">
      <c r="A60" s="23" t="s">
        <v>352</v>
      </c>
      <c r="B60" s="124">
        <v>6200</v>
      </c>
      <c r="C60" s="124">
        <v>6200</v>
      </c>
    </row>
    <row r="61" spans="1:4" s="23" customFormat="1">
      <c r="A61" s="23" t="s">
        <v>3</v>
      </c>
      <c r="B61" s="124">
        <v>0</v>
      </c>
      <c r="C61" s="124">
        <v>0</v>
      </c>
    </row>
    <row r="62" spans="1:4" s="23" customFormat="1">
      <c r="A62" s="23" t="s">
        <v>1</v>
      </c>
      <c r="B62" s="120">
        <v>0</v>
      </c>
      <c r="C62" s="120">
        <v>0</v>
      </c>
    </row>
    <row r="63" spans="1:4" s="23" customFormat="1" ht="13">
      <c r="B63" s="127">
        <f>SUM(B57:B62)</f>
        <v>94900</v>
      </c>
      <c r="C63" s="127">
        <f>SUM(C57:C62)</f>
        <v>95000</v>
      </c>
    </row>
    <row r="64" spans="1:4" s="23" customFormat="1" ht="13">
      <c r="C64" s="126"/>
    </row>
    <row r="65" spans="1:3" s="23" customFormat="1" ht="13">
      <c r="A65" s="22" t="s">
        <v>62</v>
      </c>
      <c r="B65" s="22"/>
      <c r="C65" s="120"/>
    </row>
    <row r="66" spans="1:3" s="23" customFormat="1">
      <c r="A66" s="23" t="s">
        <v>2</v>
      </c>
      <c r="B66" s="120">
        <v>295300</v>
      </c>
      <c r="C66" s="120">
        <v>313800</v>
      </c>
    </row>
    <row r="67" spans="1:3" s="23" customFormat="1">
      <c r="A67" s="23" t="s">
        <v>350</v>
      </c>
      <c r="B67" s="120">
        <v>0</v>
      </c>
      <c r="C67" s="120">
        <v>0</v>
      </c>
    </row>
    <row r="68" spans="1:3" s="23" customFormat="1">
      <c r="A68" s="23" t="s">
        <v>351</v>
      </c>
      <c r="B68" s="120">
        <v>3600</v>
      </c>
      <c r="C68" s="120">
        <v>3100</v>
      </c>
    </row>
    <row r="69" spans="1:3" s="23" customFormat="1">
      <c r="A69" s="23" t="s">
        <v>352</v>
      </c>
      <c r="B69" s="124">
        <v>47900</v>
      </c>
      <c r="C69" s="124">
        <v>50100</v>
      </c>
    </row>
    <row r="70" spans="1:3" s="23" customFormat="1">
      <c r="A70" s="23" t="s">
        <v>3</v>
      </c>
      <c r="B70" s="124">
        <v>0</v>
      </c>
      <c r="C70" s="124">
        <v>0</v>
      </c>
    </row>
    <row r="71" spans="1:3" s="23" customFormat="1">
      <c r="A71" s="23" t="s">
        <v>1</v>
      </c>
      <c r="B71" s="120">
        <v>-513500</v>
      </c>
      <c r="C71" s="120">
        <v>-539500</v>
      </c>
    </row>
    <row r="72" spans="1:3" s="23" customFormat="1" ht="13">
      <c r="B72" s="127">
        <f>SUM(B66:B71)</f>
        <v>-166700</v>
      </c>
      <c r="C72" s="127">
        <f>SUM(C66:C71)</f>
        <v>-172500</v>
      </c>
    </row>
    <row r="73" spans="1:3" s="23" customFormat="1" ht="13">
      <c r="C73" s="126"/>
    </row>
    <row r="74" spans="1:3" s="23" customFormat="1" ht="13">
      <c r="A74" s="22" t="s">
        <v>63</v>
      </c>
      <c r="B74" s="22"/>
      <c r="C74" s="120"/>
    </row>
    <row r="75" spans="1:3" s="23" customFormat="1">
      <c r="A75" s="23" t="s">
        <v>2</v>
      </c>
      <c r="B75" s="120">
        <v>27200</v>
      </c>
      <c r="C75" s="120">
        <v>28600</v>
      </c>
    </row>
    <row r="76" spans="1:3" s="23" customFormat="1">
      <c r="A76" s="23" t="s">
        <v>350</v>
      </c>
      <c r="B76" s="120">
        <v>3100</v>
      </c>
      <c r="C76" s="120">
        <v>3100</v>
      </c>
    </row>
    <row r="77" spans="1:3" s="23" customFormat="1">
      <c r="A77" s="23" t="s">
        <v>351</v>
      </c>
      <c r="B77" s="120">
        <v>800</v>
      </c>
      <c r="C77" s="120">
        <v>1000</v>
      </c>
    </row>
    <row r="78" spans="1:3">
      <c r="A78" s="23" t="s">
        <v>352</v>
      </c>
      <c r="B78" s="124">
        <v>54400</v>
      </c>
      <c r="C78" s="124">
        <f>23800+1300</f>
        <v>25100</v>
      </c>
    </row>
    <row r="79" spans="1:3">
      <c r="A79" s="23" t="s">
        <v>3</v>
      </c>
      <c r="B79" s="124">
        <v>0</v>
      </c>
      <c r="C79" s="124">
        <v>0</v>
      </c>
    </row>
    <row r="80" spans="1:3">
      <c r="A80" s="23" t="s">
        <v>1</v>
      </c>
      <c r="B80" s="120">
        <v>-20000</v>
      </c>
      <c r="C80" s="120">
        <v>-20000</v>
      </c>
    </row>
    <row r="81" spans="1:8" ht="13">
      <c r="A81" s="23"/>
      <c r="B81" s="127">
        <f>SUM(B75:B80)</f>
        <v>65500</v>
      </c>
      <c r="C81" s="127">
        <f>SUM(C75:C80)</f>
        <v>37800</v>
      </c>
    </row>
    <row r="83" spans="1:8" ht="15.5">
      <c r="A83" s="30" t="s">
        <v>79</v>
      </c>
      <c r="B83" s="30"/>
      <c r="C83" s="124"/>
      <c r="D83" s="20"/>
      <c r="E83" s="20"/>
      <c r="F83" s="20"/>
      <c r="G83" s="20"/>
      <c r="H83" s="20"/>
    </row>
    <row r="84" spans="1:8">
      <c r="A84" s="23" t="s">
        <v>2</v>
      </c>
      <c r="B84" s="124">
        <f t="shared" ref="B84:C89" si="3">B94</f>
        <v>387300</v>
      </c>
      <c r="C84" s="124">
        <f t="shared" si="3"/>
        <v>423100</v>
      </c>
    </row>
    <row r="85" spans="1:8">
      <c r="A85" s="23" t="s">
        <v>350</v>
      </c>
      <c r="B85" s="124">
        <f t="shared" si="3"/>
        <v>0</v>
      </c>
      <c r="C85" s="124">
        <f t="shared" si="3"/>
        <v>0</v>
      </c>
    </row>
    <row r="86" spans="1:8">
      <c r="A86" s="23" t="s">
        <v>351</v>
      </c>
      <c r="B86" s="124">
        <f t="shared" si="3"/>
        <v>1300</v>
      </c>
      <c r="C86" s="124">
        <f t="shared" si="3"/>
        <v>1400</v>
      </c>
    </row>
    <row r="87" spans="1:8">
      <c r="A87" s="23" t="s">
        <v>352</v>
      </c>
      <c r="B87" s="124">
        <f t="shared" si="3"/>
        <v>118100</v>
      </c>
      <c r="C87" s="124">
        <f t="shared" si="3"/>
        <v>116400</v>
      </c>
    </row>
    <row r="88" spans="1:8">
      <c r="A88" s="23" t="s">
        <v>3</v>
      </c>
      <c r="B88" s="124">
        <f t="shared" si="3"/>
        <v>0</v>
      </c>
      <c r="C88" s="124">
        <f t="shared" si="3"/>
        <v>0</v>
      </c>
    </row>
    <row r="89" spans="1:8">
      <c r="A89" s="23" t="s">
        <v>1</v>
      </c>
      <c r="B89" s="124">
        <f t="shared" si="3"/>
        <v>-55400</v>
      </c>
      <c r="C89" s="124">
        <f t="shared" si="3"/>
        <v>-56400</v>
      </c>
    </row>
    <row r="90" spans="1:8" ht="13">
      <c r="A90" s="23"/>
      <c r="B90" s="127">
        <f>SUM(B84:B89)</f>
        <v>451300</v>
      </c>
      <c r="C90" s="127">
        <f>SUM(C84:C89)</f>
        <v>484500</v>
      </c>
    </row>
    <row r="91" spans="1:8" ht="13">
      <c r="A91" s="22" t="s">
        <v>28</v>
      </c>
      <c r="B91" s="22"/>
      <c r="C91" s="126"/>
    </row>
    <row r="92" spans="1:8" ht="13">
      <c r="A92" s="22"/>
      <c r="B92" s="22"/>
      <c r="C92" s="126"/>
    </row>
    <row r="93" spans="1:8" ht="13">
      <c r="A93" s="22" t="s">
        <v>64</v>
      </c>
      <c r="B93" s="22"/>
    </row>
    <row r="94" spans="1:8">
      <c r="A94" s="23" t="s">
        <v>2</v>
      </c>
      <c r="B94" s="120">
        <v>387300</v>
      </c>
      <c r="C94" s="120">
        <v>423100</v>
      </c>
    </row>
    <row r="95" spans="1:8">
      <c r="A95" s="23" t="s">
        <v>350</v>
      </c>
      <c r="B95" s="120">
        <v>0</v>
      </c>
      <c r="C95" s="120">
        <v>0</v>
      </c>
    </row>
    <row r="96" spans="1:8">
      <c r="A96" s="23" t="s">
        <v>351</v>
      </c>
      <c r="B96" s="120">
        <v>1300</v>
      </c>
      <c r="C96" s="120">
        <v>1400</v>
      </c>
    </row>
    <row r="97" spans="1:20">
      <c r="A97" s="23" t="s">
        <v>352</v>
      </c>
      <c r="B97" s="124">
        <v>118100</v>
      </c>
      <c r="C97" s="124">
        <v>116400</v>
      </c>
    </row>
    <row r="98" spans="1:20">
      <c r="A98" s="23" t="s">
        <v>3</v>
      </c>
      <c r="B98" s="124">
        <v>0</v>
      </c>
      <c r="C98" s="124">
        <v>0</v>
      </c>
    </row>
    <row r="99" spans="1:20">
      <c r="A99" s="23" t="s">
        <v>1</v>
      </c>
      <c r="B99" s="120">
        <v>-55400</v>
      </c>
      <c r="C99" s="120">
        <v>-56400</v>
      </c>
    </row>
    <row r="100" spans="1:20" ht="13">
      <c r="A100" s="23"/>
      <c r="B100" s="127">
        <f>SUM(B94:B99)</f>
        <v>451300</v>
      </c>
      <c r="C100" s="127">
        <f>SUM(C94:C99)</f>
        <v>484500</v>
      </c>
    </row>
    <row r="111" spans="1:20" s="23" customFormat="1" ht="13">
      <c r="C111" s="120"/>
      <c r="L111" s="9"/>
      <c r="P111" s="33"/>
      <c r="Q111" s="33"/>
      <c r="R111" s="33"/>
      <c r="S111" s="9"/>
      <c r="T111" s="33"/>
    </row>
    <row r="112" spans="1:20" s="23" customFormat="1" ht="34.5" customHeight="1">
      <c r="A112" s="69"/>
      <c r="B112" s="133"/>
      <c r="C112" s="129"/>
      <c r="L112" s="9"/>
      <c r="P112" s="33"/>
      <c r="Q112" s="33"/>
      <c r="R112" s="33"/>
      <c r="S112" s="9"/>
      <c r="T112" s="33"/>
    </row>
    <row r="113" spans="3:20" ht="15.5">
      <c r="I113" s="32"/>
      <c r="J113" s="35"/>
      <c r="K113" s="33"/>
      <c r="L113" s="34"/>
      <c r="P113" s="33"/>
      <c r="Q113" s="33"/>
      <c r="R113" s="33"/>
      <c r="S113" s="34"/>
      <c r="T113" s="33"/>
    </row>
    <row r="114" spans="3:20" ht="13">
      <c r="I114" s="33"/>
      <c r="J114" s="33"/>
      <c r="K114" s="33"/>
      <c r="L114" s="34"/>
      <c r="P114" s="35"/>
      <c r="Q114" s="33"/>
      <c r="R114" s="34"/>
      <c r="S114" s="34"/>
      <c r="T114" s="33"/>
    </row>
    <row r="115" spans="3:20">
      <c r="I115" s="33"/>
      <c r="J115" s="33"/>
      <c r="K115" s="33"/>
      <c r="L115" s="34"/>
      <c r="P115" s="33"/>
      <c r="Q115" s="33"/>
      <c r="R115" s="34"/>
      <c r="S115" s="34"/>
      <c r="T115" s="33"/>
    </row>
    <row r="116" spans="3:20">
      <c r="I116" s="33"/>
      <c r="J116" s="33"/>
      <c r="K116" s="33"/>
      <c r="L116" s="34"/>
      <c r="P116" s="33"/>
      <c r="Q116" s="33"/>
      <c r="R116" s="34"/>
      <c r="S116" s="34"/>
      <c r="T116" s="33"/>
    </row>
    <row r="117" spans="3:20">
      <c r="I117" s="33"/>
      <c r="J117" s="33"/>
      <c r="K117" s="33"/>
      <c r="L117" s="34"/>
      <c r="P117" s="33"/>
      <c r="Q117" s="33"/>
      <c r="R117" s="34"/>
      <c r="S117" s="34"/>
      <c r="T117" s="33"/>
    </row>
    <row r="118" spans="3:20" ht="13">
      <c r="I118" s="33"/>
      <c r="J118" s="33"/>
      <c r="K118" s="33"/>
      <c r="L118" s="9"/>
      <c r="P118" s="33"/>
      <c r="Q118" s="33"/>
      <c r="R118" s="34"/>
      <c r="S118" s="34"/>
      <c r="T118" s="33"/>
    </row>
    <row r="119" spans="3:20" s="23" customFormat="1" ht="13">
      <c r="C119" s="120"/>
      <c r="I119" s="33"/>
      <c r="J119" s="33"/>
      <c r="K119" s="33"/>
      <c r="L119" s="9"/>
      <c r="P119" s="33"/>
      <c r="Q119" s="33"/>
      <c r="R119" s="33"/>
      <c r="S119" s="9"/>
      <c r="T119" s="33"/>
    </row>
    <row r="120" spans="3:20" s="23" customFormat="1" ht="13">
      <c r="C120" s="120"/>
      <c r="I120" s="35"/>
      <c r="J120" s="33"/>
      <c r="K120" s="33"/>
      <c r="L120" s="9"/>
      <c r="P120" s="33"/>
      <c r="Q120" s="33"/>
      <c r="R120" s="33"/>
      <c r="S120" s="34"/>
      <c r="T120" s="33"/>
    </row>
    <row r="121" spans="3:20" s="23" customFormat="1" ht="13">
      <c r="C121" s="120"/>
      <c r="I121" s="35"/>
      <c r="J121" s="33"/>
      <c r="K121" s="33"/>
      <c r="L121" s="9"/>
      <c r="P121" s="35"/>
      <c r="Q121" s="33"/>
      <c r="R121" s="34"/>
      <c r="S121" s="34"/>
      <c r="T121" s="33"/>
    </row>
    <row r="122" spans="3:20" s="23" customFormat="1" ht="13">
      <c r="C122" s="120"/>
      <c r="I122" s="35"/>
      <c r="J122" s="33"/>
      <c r="K122" s="33"/>
      <c r="L122" s="34"/>
      <c r="P122" s="33"/>
      <c r="Q122" s="33"/>
      <c r="R122" s="34"/>
      <c r="S122" s="34"/>
      <c r="T122" s="33"/>
    </row>
    <row r="123" spans="3:20" s="23" customFormat="1" ht="13">
      <c r="C123" s="120"/>
      <c r="I123" s="35"/>
      <c r="J123" s="33"/>
      <c r="K123" s="33"/>
      <c r="L123" s="34"/>
      <c r="P123" s="33"/>
      <c r="Q123" s="33"/>
      <c r="R123" s="34"/>
      <c r="S123" s="34"/>
      <c r="T123" s="33"/>
    </row>
    <row r="124" spans="3:20" s="23" customFormat="1" ht="13">
      <c r="C124" s="120"/>
      <c r="I124" s="35"/>
      <c r="J124" s="33"/>
      <c r="K124" s="33"/>
      <c r="L124" s="34"/>
      <c r="P124" s="33"/>
      <c r="Q124" s="33"/>
      <c r="R124" s="34"/>
      <c r="S124" s="34"/>
      <c r="T124" s="33"/>
    </row>
    <row r="125" spans="3:20" s="23" customFormat="1" ht="13">
      <c r="C125" s="120"/>
      <c r="I125" s="35"/>
      <c r="J125" s="33"/>
      <c r="K125" s="33"/>
      <c r="L125" s="34"/>
      <c r="P125" s="33"/>
      <c r="Q125" s="33"/>
      <c r="R125" s="34"/>
      <c r="S125" s="34"/>
      <c r="T125" s="33"/>
    </row>
    <row r="126" spans="3:20" s="23" customFormat="1" ht="13">
      <c r="C126" s="120"/>
      <c r="I126" s="35"/>
      <c r="J126" s="33"/>
      <c r="K126" s="33"/>
      <c r="L126" s="34"/>
      <c r="P126" s="33"/>
      <c r="Q126" s="33"/>
      <c r="R126" s="33"/>
      <c r="S126" s="9"/>
      <c r="T126" s="33"/>
    </row>
    <row r="127" spans="3:20" s="23" customFormat="1" ht="13">
      <c r="C127" s="120"/>
      <c r="I127" s="35"/>
      <c r="J127" s="33"/>
      <c r="K127" s="33"/>
      <c r="L127" s="9"/>
      <c r="P127" s="33"/>
      <c r="Q127" s="33"/>
      <c r="R127" s="33"/>
      <c r="S127" s="34"/>
      <c r="T127" s="33"/>
    </row>
    <row r="128" spans="3:20" s="23" customFormat="1" ht="13">
      <c r="C128" s="120"/>
      <c r="I128" s="35"/>
      <c r="J128" s="33"/>
      <c r="K128" s="33"/>
      <c r="L128" s="9"/>
      <c r="P128" s="35"/>
      <c r="Q128" s="33"/>
      <c r="R128" s="34"/>
      <c r="S128" s="34"/>
      <c r="T128" s="33"/>
    </row>
    <row r="129" spans="3:20" s="23" customFormat="1" ht="13">
      <c r="C129" s="120"/>
      <c r="I129" s="35"/>
      <c r="J129" s="33"/>
      <c r="K129" s="33"/>
      <c r="L129" s="34"/>
      <c r="P129" s="33"/>
      <c r="Q129" s="33"/>
      <c r="R129" s="34"/>
      <c r="S129" s="34"/>
      <c r="T129" s="33"/>
    </row>
    <row r="130" spans="3:20" s="23" customFormat="1" ht="13">
      <c r="C130" s="120"/>
      <c r="I130" s="35"/>
      <c r="J130" s="33"/>
      <c r="K130" s="33"/>
      <c r="L130" s="34"/>
      <c r="P130" s="33"/>
      <c r="Q130" s="33"/>
      <c r="R130" s="34"/>
      <c r="S130" s="34"/>
      <c r="T130" s="33"/>
    </row>
    <row r="131" spans="3:20" s="23" customFormat="1" ht="13">
      <c r="C131" s="120"/>
      <c r="I131" s="35"/>
      <c r="J131" s="33"/>
      <c r="K131" s="33"/>
      <c r="L131" s="34"/>
      <c r="P131" s="33"/>
      <c r="Q131" s="33"/>
      <c r="R131" s="34"/>
      <c r="S131" s="34"/>
      <c r="T131" s="33"/>
    </row>
    <row r="132" spans="3:20" s="23" customFormat="1" ht="13">
      <c r="C132" s="120"/>
      <c r="I132" s="35"/>
      <c r="J132" s="33"/>
      <c r="K132" s="33"/>
      <c r="L132" s="34"/>
      <c r="P132" s="33"/>
      <c r="Q132" s="33"/>
      <c r="R132" s="34"/>
      <c r="S132" s="34"/>
      <c r="T132" s="33"/>
    </row>
    <row r="133" spans="3:20" s="23" customFormat="1" ht="13">
      <c r="C133" s="120"/>
      <c r="I133" s="35"/>
      <c r="J133" s="33"/>
      <c r="K133" s="33"/>
      <c r="L133" s="34"/>
      <c r="P133" s="33"/>
      <c r="Q133" s="33"/>
      <c r="R133" s="33"/>
      <c r="S133" s="9"/>
      <c r="T133" s="33"/>
    </row>
    <row r="134" spans="3:20" s="23" customFormat="1" ht="13">
      <c r="C134" s="120"/>
      <c r="I134" s="35"/>
      <c r="J134" s="33"/>
      <c r="K134" s="33"/>
      <c r="L134" s="9"/>
      <c r="P134" s="33"/>
      <c r="Q134" s="33"/>
      <c r="R134" s="33"/>
      <c r="S134" s="9"/>
      <c r="T134" s="33"/>
    </row>
    <row r="135" spans="3:20" s="23" customFormat="1" ht="13">
      <c r="C135" s="120"/>
      <c r="I135" s="33"/>
      <c r="J135" s="33"/>
      <c r="K135" s="33"/>
      <c r="L135" s="9"/>
      <c r="P135" s="35"/>
      <c r="Q135" s="33"/>
      <c r="R135" s="33"/>
      <c r="S135" s="9"/>
      <c r="T135" s="33"/>
    </row>
    <row r="136" spans="3:20" s="23" customFormat="1" ht="13">
      <c r="C136" s="120"/>
      <c r="I136" s="33"/>
      <c r="J136" s="33"/>
      <c r="K136" s="33"/>
      <c r="L136" s="9"/>
      <c r="P136" s="35"/>
      <c r="Q136" s="33"/>
      <c r="R136" s="34"/>
      <c r="S136" s="34"/>
      <c r="T136" s="33"/>
    </row>
    <row r="137" spans="3:20" ht="15.5">
      <c r="I137" s="32"/>
      <c r="J137" s="35"/>
      <c r="K137" s="33"/>
      <c r="L137" s="34"/>
      <c r="P137" s="35"/>
      <c r="Q137" s="33"/>
      <c r="R137" s="34"/>
      <c r="S137" s="34"/>
      <c r="T137" s="33"/>
    </row>
    <row r="138" spans="3:20" ht="13">
      <c r="I138" s="33"/>
      <c r="J138" s="33"/>
      <c r="K138" s="33"/>
      <c r="L138" s="34"/>
      <c r="P138" s="35"/>
      <c r="Q138" s="33"/>
      <c r="R138" s="34"/>
      <c r="S138" s="34"/>
      <c r="T138" s="33"/>
    </row>
    <row r="139" spans="3:20">
      <c r="I139" s="33"/>
      <c r="J139" s="33"/>
      <c r="K139" s="33"/>
      <c r="L139" s="34"/>
      <c r="P139" s="33"/>
      <c r="Q139" s="33"/>
      <c r="R139" s="34"/>
      <c r="S139" s="34"/>
      <c r="T139" s="33"/>
    </row>
    <row r="140" spans="3:20" ht="13">
      <c r="I140" s="33"/>
      <c r="J140" s="33"/>
      <c r="K140" s="33"/>
      <c r="L140" s="34"/>
      <c r="P140" s="33"/>
      <c r="Q140" s="33"/>
      <c r="R140" s="33"/>
      <c r="S140" s="9"/>
      <c r="T140" s="33"/>
    </row>
    <row r="141" spans="3:20">
      <c r="I141" s="33"/>
      <c r="J141" s="33"/>
      <c r="K141" s="33"/>
      <c r="L141" s="34"/>
      <c r="P141" s="33"/>
      <c r="Q141" s="33"/>
      <c r="R141" s="33"/>
      <c r="S141" s="33"/>
      <c r="T141" s="33"/>
    </row>
    <row r="142" spans="3:20" ht="13">
      <c r="I142" s="33"/>
      <c r="J142" s="33"/>
      <c r="K142" s="33"/>
      <c r="L142" s="9"/>
      <c r="P142" s="33"/>
      <c r="Q142" s="33"/>
      <c r="R142" s="33"/>
      <c r="S142" s="33"/>
      <c r="T142" s="33"/>
    </row>
    <row r="143" spans="3:20" ht="13">
      <c r="I143" s="33"/>
      <c r="J143" s="33"/>
      <c r="K143" s="33"/>
      <c r="L143" s="9"/>
    </row>
    <row r="144" spans="3:20" ht="13">
      <c r="I144" s="35"/>
      <c r="J144" s="33"/>
      <c r="K144" s="33"/>
      <c r="L144" s="9"/>
    </row>
    <row r="145" spans="3:19" s="23" customFormat="1" ht="13">
      <c r="C145" s="120"/>
      <c r="I145" s="35"/>
      <c r="J145" s="33"/>
      <c r="K145" s="33"/>
      <c r="L145" s="9"/>
      <c r="P145" s="3"/>
      <c r="Q145" s="3"/>
      <c r="R145" s="3"/>
      <c r="S145" s="3"/>
    </row>
    <row r="146" spans="3:19" s="23" customFormat="1" ht="13">
      <c r="C146" s="120"/>
      <c r="I146" s="35"/>
      <c r="J146" s="33"/>
      <c r="K146" s="33"/>
      <c r="L146" s="34"/>
      <c r="P146" s="3"/>
      <c r="Q146" s="3"/>
      <c r="R146" s="3"/>
      <c r="S146" s="3"/>
    </row>
    <row r="147" spans="3:19" s="23" customFormat="1" ht="13">
      <c r="C147" s="120"/>
      <c r="I147" s="35"/>
      <c r="J147" s="33"/>
      <c r="K147" s="33"/>
      <c r="L147" s="34"/>
      <c r="P147" s="3"/>
      <c r="Q147" s="3"/>
      <c r="R147" s="3"/>
      <c r="S147" s="3"/>
    </row>
    <row r="148" spans="3:19" s="23" customFormat="1" ht="13">
      <c r="C148" s="120"/>
      <c r="I148" s="35"/>
      <c r="J148" s="33"/>
      <c r="K148" s="33"/>
      <c r="L148" s="34"/>
      <c r="P148" s="3"/>
      <c r="Q148" s="3"/>
      <c r="R148" s="3"/>
      <c r="S148" s="3"/>
    </row>
    <row r="149" spans="3:19" s="23" customFormat="1" ht="13">
      <c r="C149" s="120"/>
      <c r="I149" s="35"/>
      <c r="J149" s="33"/>
      <c r="K149" s="33"/>
      <c r="L149" s="34"/>
      <c r="P149" s="3"/>
      <c r="Q149" s="3"/>
      <c r="R149" s="3"/>
      <c r="S149" s="3"/>
    </row>
    <row r="150" spans="3:19" s="23" customFormat="1" ht="13">
      <c r="C150" s="120"/>
      <c r="I150" s="35"/>
      <c r="J150" s="33"/>
      <c r="K150" s="33"/>
      <c r="L150" s="34"/>
      <c r="P150" s="3"/>
      <c r="Q150" s="3"/>
      <c r="R150" s="3"/>
      <c r="S150" s="3"/>
    </row>
    <row r="151" spans="3:19" s="23" customFormat="1" ht="13">
      <c r="C151" s="120"/>
      <c r="I151" s="35"/>
      <c r="J151" s="33"/>
      <c r="K151" s="33"/>
      <c r="L151" s="9"/>
      <c r="P151" s="3"/>
      <c r="Q151" s="3"/>
      <c r="R151" s="3"/>
      <c r="S151" s="3"/>
    </row>
    <row r="152" spans="3:19" s="23" customFormat="1" ht="13">
      <c r="C152" s="120"/>
      <c r="I152" s="35"/>
      <c r="J152" s="33"/>
      <c r="K152" s="33"/>
      <c r="L152" s="9"/>
      <c r="P152" s="3"/>
      <c r="Q152" s="3"/>
      <c r="R152" s="3"/>
      <c r="S152" s="3"/>
    </row>
    <row r="153" spans="3:19" s="23" customFormat="1" ht="13">
      <c r="C153" s="120"/>
      <c r="I153" s="35"/>
      <c r="J153" s="33"/>
      <c r="K153" s="33"/>
      <c r="L153" s="34"/>
      <c r="P153" s="3"/>
      <c r="Q153" s="3"/>
      <c r="R153" s="3"/>
      <c r="S153" s="3"/>
    </row>
    <row r="154" spans="3:19" s="23" customFormat="1" ht="13">
      <c r="C154" s="120"/>
      <c r="I154" s="35"/>
      <c r="J154" s="33"/>
      <c r="K154" s="33"/>
      <c r="L154" s="34"/>
      <c r="P154" s="3"/>
      <c r="Q154" s="3"/>
      <c r="R154" s="3"/>
      <c r="S154" s="3"/>
    </row>
    <row r="155" spans="3:19" s="23" customFormat="1" ht="13">
      <c r="C155" s="120"/>
      <c r="I155" s="35"/>
      <c r="J155" s="33"/>
      <c r="K155" s="33"/>
      <c r="L155" s="34"/>
    </row>
    <row r="156" spans="3:19" s="23" customFormat="1" ht="13">
      <c r="C156" s="120"/>
      <c r="I156" s="35"/>
      <c r="J156" s="33"/>
      <c r="K156" s="33"/>
      <c r="L156" s="34"/>
    </row>
    <row r="157" spans="3:19" s="23" customFormat="1" ht="13">
      <c r="C157" s="120"/>
      <c r="I157" s="35"/>
      <c r="J157" s="33"/>
      <c r="K157" s="33"/>
      <c r="L157" s="34"/>
    </row>
    <row r="158" spans="3:19" s="23" customFormat="1" ht="13">
      <c r="C158" s="120"/>
      <c r="I158" s="35"/>
      <c r="J158" s="33"/>
      <c r="K158" s="33"/>
      <c r="L158" s="9"/>
    </row>
    <row r="159" spans="3:19" s="23" customFormat="1">
      <c r="C159" s="120"/>
      <c r="I159" s="33"/>
      <c r="J159" s="33"/>
      <c r="K159" s="33"/>
      <c r="L159" s="33"/>
    </row>
    <row r="160" spans="3:19" s="23" customFormat="1" ht="13">
      <c r="C160" s="126"/>
      <c r="I160" s="33"/>
      <c r="J160" s="33"/>
      <c r="K160" s="33"/>
      <c r="L160" s="33"/>
    </row>
    <row r="161" spans="9:12">
      <c r="I161" s="33"/>
      <c r="J161" s="33"/>
      <c r="K161" s="33"/>
      <c r="L161" s="33"/>
    </row>
    <row r="162" spans="9:12" ht="31.5" customHeight="1">
      <c r="I162" s="33"/>
      <c r="J162" s="33"/>
      <c r="K162" s="33"/>
      <c r="L162" s="33"/>
    </row>
    <row r="163" spans="9:12">
      <c r="I163" s="33"/>
      <c r="J163" s="33"/>
      <c r="K163" s="33"/>
      <c r="L163" s="33"/>
    </row>
    <row r="164" spans="9:12">
      <c r="I164" s="33"/>
      <c r="J164" s="33"/>
      <c r="K164" s="33"/>
      <c r="L164" s="33"/>
    </row>
    <row r="165" spans="9:12">
      <c r="I165" s="33"/>
      <c r="J165" s="33"/>
      <c r="K165" s="33"/>
      <c r="L165" s="33"/>
    </row>
    <row r="166" spans="9:12">
      <c r="I166" s="33"/>
      <c r="J166" s="33"/>
      <c r="K166" s="33"/>
      <c r="L166" s="33"/>
    </row>
    <row r="167" spans="9:12">
      <c r="I167" s="33"/>
      <c r="J167" s="33"/>
      <c r="K167" s="33"/>
      <c r="L167" s="33"/>
    </row>
    <row r="168" spans="9:12">
      <c r="I168" s="33"/>
      <c r="J168" s="33"/>
      <c r="K168" s="33"/>
      <c r="L168" s="33"/>
    </row>
    <row r="169" spans="9:12">
      <c r="I169" s="33"/>
      <c r="J169" s="33"/>
      <c r="K169" s="33"/>
      <c r="L169" s="33"/>
    </row>
    <row r="170" spans="9:12">
      <c r="I170" s="33"/>
      <c r="J170" s="33"/>
      <c r="K170" s="33"/>
      <c r="L170" s="33"/>
    </row>
    <row r="171" spans="9:12">
      <c r="I171" s="33"/>
      <c r="J171" s="33"/>
      <c r="K171" s="33"/>
      <c r="L171" s="33"/>
    </row>
    <row r="172" spans="9:12">
      <c r="I172" s="33"/>
      <c r="J172" s="33"/>
      <c r="K172" s="33"/>
      <c r="L172" s="33"/>
    </row>
    <row r="173" spans="9:12">
      <c r="I173" s="33"/>
      <c r="J173" s="33"/>
      <c r="K173" s="33"/>
      <c r="L173" s="33"/>
    </row>
    <row r="174" spans="9:12">
      <c r="I174" s="33"/>
      <c r="J174" s="33"/>
      <c r="K174" s="33"/>
      <c r="L174" s="33"/>
    </row>
    <row r="175" spans="9:12">
      <c r="I175" s="33"/>
      <c r="J175" s="33"/>
      <c r="K175" s="33"/>
      <c r="L175" s="33"/>
    </row>
    <row r="176" spans="9:12" ht="30" customHeight="1">
      <c r="I176" s="33"/>
      <c r="J176" s="33"/>
      <c r="K176" s="33"/>
      <c r="L176" s="33"/>
    </row>
    <row r="177" spans="9:12">
      <c r="I177" s="33"/>
      <c r="J177" s="33"/>
      <c r="K177" s="33"/>
      <c r="L177" s="33"/>
    </row>
    <row r="178" spans="9:12">
      <c r="I178" s="33"/>
      <c r="J178" s="33"/>
      <c r="K178" s="33"/>
      <c r="L178" s="33"/>
    </row>
    <row r="179" spans="9:12">
      <c r="I179" s="33"/>
      <c r="J179" s="33"/>
      <c r="K179" s="33"/>
      <c r="L179" s="33"/>
    </row>
  </sheetData>
  <mergeCells count="2">
    <mergeCell ref="A1:C1"/>
    <mergeCell ref="A3:C3"/>
  </mergeCells>
  <hyperlinks>
    <hyperlink ref="A10" r:id="rId1" display="mailto:rbarrow@chichester.gov.uk" xr:uid="{00000000-0004-0000-0B00-000000000000}"/>
  </hyperlinks>
  <pageMargins left="0.70866141732283472" right="0.70866141732283472" top="0.74803149606299213" bottom="0.74803149606299213" header="0.31496062992125984" footer="0.31496062992125984"/>
  <pageSetup paperSize="9" scale="95" orientation="portrait" r:id="rId2"/>
  <rowBreaks count="3" manualBreakCount="3">
    <brk id="45" max="2" man="1"/>
    <brk id="90" max="2" man="1"/>
    <brk id="101" max="2"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A977D-055D-4413-AD00-7A81E4DB0E2E}">
  <dimension ref="A1:I104"/>
  <sheetViews>
    <sheetView showGridLines="0" zoomScaleNormal="100" workbookViewId="0">
      <selection sqref="A1:C1"/>
    </sheetView>
  </sheetViews>
  <sheetFormatPr defaultColWidth="9.08984375" defaultRowHeight="12.5"/>
  <cols>
    <col min="1" max="1" width="53.6328125" style="23" customWidth="1"/>
    <col min="2" max="2" width="9.90625" style="23" customWidth="1"/>
    <col min="3" max="3" width="9.90625" style="120" customWidth="1"/>
    <col min="4" max="16384" width="9.08984375" style="23"/>
  </cols>
  <sheetData>
    <row r="1" spans="1:9" ht="18">
      <c r="A1" s="425" t="s">
        <v>408</v>
      </c>
      <c r="B1" s="425"/>
      <c r="C1" s="426"/>
    </row>
    <row r="2" spans="1:9" ht="15.75" customHeight="1"/>
    <row r="3" spans="1:9" ht="34.5" customHeight="1">
      <c r="A3" s="41" t="s">
        <v>409</v>
      </c>
      <c r="B3" s="205"/>
      <c r="C3" s="204"/>
    </row>
    <row r="4" spans="1:9" ht="12" customHeight="1"/>
    <row r="5" spans="1:9" ht="21" customHeight="1">
      <c r="A5" s="41"/>
      <c r="B5" s="41"/>
      <c r="C5" s="121"/>
    </row>
    <row r="6" spans="1:9" ht="68.25" customHeight="1">
      <c r="A6"/>
      <c r="C6" s="130"/>
      <c r="G6"/>
      <c r="H6" s="31"/>
      <c r="I6" s="4"/>
    </row>
    <row r="7" spans="1:9" ht="15.5">
      <c r="A7" s="24"/>
      <c r="B7" s="24"/>
      <c r="C7" s="131"/>
      <c r="H7"/>
      <c r="I7" s="4"/>
    </row>
    <row r="8" spans="1:9" ht="14.5">
      <c r="A8" s="68" t="s">
        <v>579</v>
      </c>
      <c r="B8" s="68"/>
      <c r="C8" s="131"/>
      <c r="H8"/>
    </row>
    <row r="9" spans="1:9" ht="14.5">
      <c r="A9" s="68" t="s">
        <v>581</v>
      </c>
      <c r="B9" s="68"/>
      <c r="C9" s="131"/>
      <c r="H9"/>
    </row>
    <row r="10" spans="1:9" ht="14.5">
      <c r="A10" s="26" t="s">
        <v>582</v>
      </c>
      <c r="B10" s="26"/>
      <c r="C10" s="131"/>
      <c r="H10"/>
    </row>
    <row r="11" spans="1:9" ht="14.5">
      <c r="A11" s="6"/>
      <c r="B11" s="6"/>
      <c r="C11" s="131"/>
      <c r="H11"/>
    </row>
    <row r="12" spans="1:9" ht="14.5">
      <c r="A12" s="6"/>
      <c r="B12" s="134" t="s">
        <v>390</v>
      </c>
      <c r="C12" s="134" t="s">
        <v>497</v>
      </c>
      <c r="H12"/>
    </row>
    <row r="13" spans="1:9" ht="13">
      <c r="B13" s="123" t="s">
        <v>4</v>
      </c>
      <c r="C13" s="123" t="s">
        <v>4</v>
      </c>
    </row>
    <row r="14" spans="1:9" ht="15.5">
      <c r="A14" s="1" t="s">
        <v>0</v>
      </c>
      <c r="B14" s="1"/>
      <c r="C14" s="131"/>
    </row>
    <row r="15" spans="1:9">
      <c r="A15" s="23" t="s">
        <v>2</v>
      </c>
      <c r="B15" s="120">
        <f t="shared" ref="B15:C18" si="0">B28+B74</f>
        <v>3508300</v>
      </c>
      <c r="C15" s="120">
        <f t="shared" si="0"/>
        <v>3944000</v>
      </c>
      <c r="D15" s="120"/>
    </row>
    <row r="16" spans="1:9">
      <c r="A16" s="23" t="s">
        <v>350</v>
      </c>
      <c r="B16" s="120">
        <f t="shared" si="0"/>
        <v>289100</v>
      </c>
      <c r="C16" s="120">
        <f t="shared" si="0"/>
        <v>212300</v>
      </c>
      <c r="D16" s="120"/>
    </row>
    <row r="17" spans="1:5">
      <c r="A17" s="23" t="s">
        <v>351</v>
      </c>
      <c r="B17" s="120">
        <f t="shared" si="0"/>
        <v>39000</v>
      </c>
      <c r="C17" s="120">
        <f t="shared" si="0"/>
        <v>43500</v>
      </c>
      <c r="D17" s="120"/>
    </row>
    <row r="18" spans="1:5">
      <c r="A18" s="23" t="s">
        <v>352</v>
      </c>
      <c r="B18" s="120">
        <f t="shared" si="0"/>
        <v>1676200</v>
      </c>
      <c r="C18" s="120">
        <f t="shared" si="0"/>
        <v>2023200</v>
      </c>
      <c r="D18" s="120"/>
      <c r="E18" s="148"/>
    </row>
    <row r="19" spans="1:5">
      <c r="A19" s="23" t="s">
        <v>355</v>
      </c>
      <c r="B19" s="120">
        <f>B78</f>
        <v>23269000</v>
      </c>
      <c r="C19" s="120">
        <f>C78</f>
        <v>20735400</v>
      </c>
      <c r="D19" s="120"/>
      <c r="E19" s="148"/>
    </row>
    <row r="20" spans="1:5">
      <c r="A20" s="23" t="s">
        <v>3</v>
      </c>
      <c r="B20" s="120">
        <f>B32+B79</f>
        <v>0</v>
      </c>
      <c r="C20" s="120">
        <f>C32+C79</f>
        <v>0</v>
      </c>
      <c r="D20" s="120"/>
      <c r="E20" s="148"/>
    </row>
    <row r="21" spans="1:5">
      <c r="A21" s="23" t="s">
        <v>1</v>
      </c>
      <c r="B21" s="120">
        <f>B33+B80</f>
        <v>-25541800</v>
      </c>
      <c r="C21" s="120">
        <f>C33+C80</f>
        <v>-23917700</v>
      </c>
      <c r="D21" s="120"/>
      <c r="E21" s="148"/>
    </row>
    <row r="22" spans="1:5" ht="13">
      <c r="A22" s="23" t="s">
        <v>5</v>
      </c>
      <c r="B22" s="127">
        <f>SUM(B15:B21)</f>
        <v>3239800</v>
      </c>
      <c r="C22" s="127">
        <f>SUM(C15:C21)</f>
        <v>3040700</v>
      </c>
      <c r="D22" s="120"/>
    </row>
    <row r="23" spans="1:5" ht="14.5">
      <c r="C23" s="131"/>
    </row>
    <row r="24" spans="1:5" ht="14.5">
      <c r="C24" s="131"/>
    </row>
    <row r="25" spans="1:5" ht="15.5">
      <c r="A25" s="1" t="s">
        <v>6</v>
      </c>
      <c r="B25" s="1"/>
      <c r="C25" s="126"/>
    </row>
    <row r="27" spans="1:5" ht="15.5">
      <c r="A27" s="28" t="s">
        <v>20</v>
      </c>
      <c r="B27" s="28"/>
    </row>
    <row r="28" spans="1:5">
      <c r="A28" s="23" t="s">
        <v>2</v>
      </c>
      <c r="B28" s="124">
        <f t="shared" ref="B28:C33" si="1">B38+B47+B56+B65</f>
        <v>1622600</v>
      </c>
      <c r="C28" s="124">
        <f t="shared" si="1"/>
        <v>1958200</v>
      </c>
      <c r="D28" s="124"/>
    </row>
    <row r="29" spans="1:5">
      <c r="A29" s="23" t="s">
        <v>350</v>
      </c>
      <c r="B29" s="124">
        <f t="shared" si="1"/>
        <v>289100</v>
      </c>
      <c r="C29" s="124">
        <f t="shared" si="1"/>
        <v>212300</v>
      </c>
      <c r="D29" s="124"/>
    </row>
    <row r="30" spans="1:5">
      <c r="A30" s="23" t="s">
        <v>351</v>
      </c>
      <c r="B30" s="124">
        <f t="shared" si="1"/>
        <v>29300</v>
      </c>
      <c r="C30" s="124">
        <f t="shared" si="1"/>
        <v>33800</v>
      </c>
      <c r="D30" s="124"/>
    </row>
    <row r="31" spans="1:5">
      <c r="A31" s="23" t="s">
        <v>352</v>
      </c>
      <c r="B31" s="124">
        <f t="shared" si="1"/>
        <v>1421000</v>
      </c>
      <c r="C31" s="124">
        <f t="shared" si="1"/>
        <v>1778100</v>
      </c>
      <c r="D31" s="124"/>
    </row>
    <row r="32" spans="1:5">
      <c r="A32" s="23" t="s">
        <v>3</v>
      </c>
      <c r="B32" s="124">
        <f t="shared" si="1"/>
        <v>0</v>
      </c>
      <c r="C32" s="124">
        <f t="shared" si="1"/>
        <v>0</v>
      </c>
      <c r="D32" s="124"/>
    </row>
    <row r="33" spans="1:4">
      <c r="A33" s="23" t="s">
        <v>1</v>
      </c>
      <c r="B33" s="124">
        <f t="shared" si="1"/>
        <v>-1751500</v>
      </c>
      <c r="C33" s="124">
        <f t="shared" si="1"/>
        <v>-2670900</v>
      </c>
      <c r="D33" s="124"/>
    </row>
    <row r="34" spans="1:4" ht="13">
      <c r="B34" s="127">
        <f>SUM(B28:B33)</f>
        <v>1610500</v>
      </c>
      <c r="C34" s="127">
        <f>SUM(C28:C33)</f>
        <v>1311500</v>
      </c>
      <c r="D34" s="120"/>
    </row>
    <row r="35" spans="1:4" ht="13">
      <c r="A35" s="22" t="s">
        <v>28</v>
      </c>
      <c r="B35" s="22"/>
      <c r="C35" s="126"/>
    </row>
    <row r="36" spans="1:4" ht="13">
      <c r="A36" s="22"/>
      <c r="B36" s="22"/>
      <c r="C36" s="126"/>
    </row>
    <row r="37" spans="1:4" ht="13">
      <c r="A37" s="22" t="s">
        <v>57</v>
      </c>
      <c r="B37" s="22"/>
    </row>
    <row r="38" spans="1:4">
      <c r="A38" s="23" t="s">
        <v>2</v>
      </c>
      <c r="B38" s="120">
        <v>989000</v>
      </c>
      <c r="C38" s="120">
        <v>1335300</v>
      </c>
    </row>
    <row r="39" spans="1:4">
      <c r="A39" s="23" t="s">
        <v>350</v>
      </c>
      <c r="B39" s="120">
        <v>289100</v>
      </c>
      <c r="C39" s="120">
        <v>212300</v>
      </c>
    </row>
    <row r="40" spans="1:4">
      <c r="A40" s="23" t="s">
        <v>351</v>
      </c>
      <c r="B40" s="120">
        <v>16300</v>
      </c>
      <c r="C40" s="120">
        <v>22500</v>
      </c>
    </row>
    <row r="41" spans="1:4">
      <c r="A41" s="23" t="s">
        <v>352</v>
      </c>
      <c r="B41" s="124">
        <v>1075900</v>
      </c>
      <c r="C41" s="124">
        <v>1408600</v>
      </c>
    </row>
    <row r="42" spans="1:4">
      <c r="A42" s="23" t="s">
        <v>3</v>
      </c>
      <c r="B42" s="124">
        <v>0</v>
      </c>
      <c r="C42" s="124">
        <v>0</v>
      </c>
    </row>
    <row r="43" spans="1:4">
      <c r="A43" s="23" t="s">
        <v>1</v>
      </c>
      <c r="B43" s="120">
        <v>-1384400</v>
      </c>
      <c r="C43" s="120">
        <v>-2295000</v>
      </c>
    </row>
    <row r="44" spans="1:4" ht="13">
      <c r="B44" s="127">
        <f>SUM(B38:B43)</f>
        <v>985900</v>
      </c>
      <c r="C44" s="127">
        <f>SUM(C38:C43)</f>
        <v>683700</v>
      </c>
    </row>
    <row r="45" spans="1:4" ht="13">
      <c r="C45" s="126"/>
    </row>
    <row r="46" spans="1:4" ht="13">
      <c r="A46" s="22" t="s">
        <v>75</v>
      </c>
      <c r="B46" s="22"/>
    </row>
    <row r="47" spans="1:4">
      <c r="A47" s="23" t="s">
        <v>2</v>
      </c>
      <c r="B47" s="120">
        <v>367500</v>
      </c>
      <c r="C47" s="120">
        <v>295700</v>
      </c>
    </row>
    <row r="48" spans="1:4">
      <c r="A48" s="23" t="s">
        <v>350</v>
      </c>
      <c r="B48" s="120">
        <v>0</v>
      </c>
      <c r="C48" s="120">
        <v>0</v>
      </c>
    </row>
    <row r="49" spans="1:3">
      <c r="A49" s="23" t="s">
        <v>351</v>
      </c>
      <c r="B49" s="120">
        <v>9500</v>
      </c>
      <c r="C49" s="120">
        <v>8900</v>
      </c>
    </row>
    <row r="50" spans="1:3">
      <c r="A50" s="23" t="s">
        <v>352</v>
      </c>
      <c r="B50" s="124">
        <v>83700</v>
      </c>
      <c r="C50" s="124">
        <v>81900</v>
      </c>
    </row>
    <row r="51" spans="1:3">
      <c r="A51" s="23" t="s">
        <v>3</v>
      </c>
      <c r="B51" s="124">
        <v>0</v>
      </c>
      <c r="C51" s="124">
        <v>0</v>
      </c>
    </row>
    <row r="52" spans="1:3">
      <c r="A52" s="23" t="s">
        <v>1</v>
      </c>
      <c r="B52" s="120">
        <v>-81200</v>
      </c>
      <c r="C52" s="120">
        <v>-55900</v>
      </c>
    </row>
    <row r="53" spans="1:3" ht="13">
      <c r="B53" s="127">
        <f>SUM(B47:B52)</f>
        <v>379500</v>
      </c>
      <c r="C53" s="127">
        <f>SUM(C47:C52)</f>
        <v>330600</v>
      </c>
    </row>
    <row r="54" spans="1:3" ht="13">
      <c r="C54" s="126"/>
    </row>
    <row r="55" spans="1:3" ht="13">
      <c r="A55" s="22" t="s">
        <v>354</v>
      </c>
      <c r="B55" s="22"/>
    </row>
    <row r="56" spans="1:3">
      <c r="A56" s="23" t="s">
        <v>2</v>
      </c>
      <c r="B56" s="120">
        <v>108900</v>
      </c>
      <c r="C56" s="120">
        <v>166000</v>
      </c>
    </row>
    <row r="57" spans="1:3">
      <c r="A57" s="23" t="s">
        <v>350</v>
      </c>
      <c r="B57" s="120">
        <v>0</v>
      </c>
      <c r="C57" s="120">
        <v>0</v>
      </c>
    </row>
    <row r="58" spans="1:3">
      <c r="A58" s="23" t="s">
        <v>351</v>
      </c>
      <c r="B58" s="120">
        <v>1100</v>
      </c>
      <c r="C58" s="120">
        <v>0</v>
      </c>
    </row>
    <row r="59" spans="1:3">
      <c r="A59" s="23" t="s">
        <v>352</v>
      </c>
      <c r="B59" s="124">
        <v>254900</v>
      </c>
      <c r="C59" s="124">
        <v>277600</v>
      </c>
    </row>
    <row r="60" spans="1:3">
      <c r="A60" s="23" t="s">
        <v>3</v>
      </c>
      <c r="B60" s="124">
        <v>0</v>
      </c>
      <c r="C60" s="124">
        <v>0</v>
      </c>
    </row>
    <row r="61" spans="1:3">
      <c r="A61" s="23" t="s">
        <v>1</v>
      </c>
      <c r="B61" s="120">
        <v>-284600</v>
      </c>
      <c r="C61" s="120">
        <v>-314700</v>
      </c>
    </row>
    <row r="62" spans="1:3" ht="13">
      <c r="B62" s="127">
        <f>SUM(B56:B61)</f>
        <v>80300</v>
      </c>
      <c r="C62" s="127">
        <f>SUM(C56:C61)</f>
        <v>128900</v>
      </c>
    </row>
    <row r="63" spans="1:3" ht="13">
      <c r="C63" s="126"/>
    </row>
    <row r="64" spans="1:3" ht="13">
      <c r="A64" s="22" t="s">
        <v>76</v>
      </c>
      <c r="B64" s="22"/>
    </row>
    <row r="65" spans="1:3">
      <c r="A65" s="23" t="s">
        <v>2</v>
      </c>
      <c r="B65" s="120">
        <v>157200</v>
      </c>
      <c r="C65" s="120">
        <v>161200</v>
      </c>
    </row>
    <row r="66" spans="1:3">
      <c r="A66" s="23" t="s">
        <v>350</v>
      </c>
      <c r="B66" s="120">
        <v>0</v>
      </c>
      <c r="C66" s="120">
        <v>0</v>
      </c>
    </row>
    <row r="67" spans="1:3">
      <c r="A67" s="23" t="s">
        <v>351</v>
      </c>
      <c r="B67" s="120">
        <v>2400</v>
      </c>
      <c r="C67" s="120">
        <v>2400</v>
      </c>
    </row>
    <row r="68" spans="1:3">
      <c r="A68" s="23" t="s">
        <v>352</v>
      </c>
      <c r="B68" s="124">
        <v>6500</v>
      </c>
      <c r="C68" s="124">
        <v>10000</v>
      </c>
    </row>
    <row r="69" spans="1:3">
      <c r="A69" s="23" t="s">
        <v>3</v>
      </c>
      <c r="B69" s="124">
        <v>0</v>
      </c>
      <c r="C69" s="124">
        <v>0</v>
      </c>
    </row>
    <row r="70" spans="1:3">
      <c r="A70" s="23" t="s">
        <v>1</v>
      </c>
      <c r="B70" s="120">
        <v>-1300</v>
      </c>
      <c r="C70" s="120">
        <v>-5300</v>
      </c>
    </row>
    <row r="71" spans="1:3" ht="13">
      <c r="B71" s="127">
        <f>SUM(B65:B70)</f>
        <v>164800</v>
      </c>
      <c r="C71" s="127">
        <f>SUM(C65:C70)</f>
        <v>168300</v>
      </c>
    </row>
    <row r="72" spans="1:3" ht="13">
      <c r="C72" s="126"/>
    </row>
    <row r="73" spans="1:3" ht="15.5">
      <c r="A73" s="30" t="s">
        <v>27</v>
      </c>
      <c r="B73" s="30"/>
    </row>
    <row r="74" spans="1:3">
      <c r="A74" s="23" t="s">
        <v>2</v>
      </c>
      <c r="B74" s="124">
        <f>B86+B96</f>
        <v>1885700</v>
      </c>
      <c r="C74" s="124">
        <f>C86+C96</f>
        <v>1985800</v>
      </c>
    </row>
    <row r="75" spans="1:3">
      <c r="A75" s="23" t="s">
        <v>350</v>
      </c>
      <c r="B75" s="124">
        <f t="shared" ref="B75:C80" si="2">B87+B97</f>
        <v>0</v>
      </c>
      <c r="C75" s="124">
        <f t="shared" si="2"/>
        <v>0</v>
      </c>
    </row>
    <row r="76" spans="1:3">
      <c r="A76" s="23" t="s">
        <v>351</v>
      </c>
      <c r="B76" s="124">
        <f t="shared" si="2"/>
        <v>9700</v>
      </c>
      <c r="C76" s="124">
        <f t="shared" si="2"/>
        <v>9700</v>
      </c>
    </row>
    <row r="77" spans="1:3">
      <c r="A77" s="23" t="s">
        <v>352</v>
      </c>
      <c r="B77" s="124">
        <f t="shared" si="2"/>
        <v>255200</v>
      </c>
      <c r="C77" s="124">
        <f t="shared" si="2"/>
        <v>245100</v>
      </c>
    </row>
    <row r="78" spans="1:3">
      <c r="A78" s="23" t="s">
        <v>355</v>
      </c>
      <c r="B78" s="124">
        <f t="shared" si="2"/>
        <v>23269000</v>
      </c>
      <c r="C78" s="124">
        <f t="shared" si="2"/>
        <v>20735400</v>
      </c>
    </row>
    <row r="79" spans="1:3">
      <c r="A79" s="23" t="s">
        <v>3</v>
      </c>
      <c r="B79" s="124">
        <f t="shared" si="2"/>
        <v>0</v>
      </c>
      <c r="C79" s="124">
        <f t="shared" si="2"/>
        <v>0</v>
      </c>
    </row>
    <row r="80" spans="1:3">
      <c r="A80" s="23" t="s">
        <v>1</v>
      </c>
      <c r="B80" s="124">
        <f t="shared" si="2"/>
        <v>-23790300</v>
      </c>
      <c r="C80" s="124">
        <f t="shared" si="2"/>
        <v>-21246800</v>
      </c>
    </row>
    <row r="81" spans="1:3" ht="13">
      <c r="B81" s="127">
        <f>SUM(B74:B80)</f>
        <v>1629300</v>
      </c>
      <c r="C81" s="127">
        <f>SUM(C74:C80)</f>
        <v>1729200</v>
      </c>
    </row>
    <row r="82" spans="1:3" ht="13">
      <c r="C82" s="126"/>
    </row>
    <row r="83" spans="1:3" ht="13">
      <c r="A83" s="22" t="s">
        <v>28</v>
      </c>
      <c r="B83" s="22"/>
      <c r="C83" s="126"/>
    </row>
    <row r="84" spans="1:3" ht="13">
      <c r="A84" s="22"/>
      <c r="B84" s="22"/>
      <c r="C84" s="126"/>
    </row>
    <row r="85" spans="1:3" ht="13">
      <c r="A85" s="22" t="s">
        <v>65</v>
      </c>
      <c r="B85" s="22"/>
    </row>
    <row r="86" spans="1:3">
      <c r="A86" s="23" t="s">
        <v>2</v>
      </c>
      <c r="B86" s="120">
        <v>1097300</v>
      </c>
      <c r="C86" s="120">
        <v>1155200</v>
      </c>
    </row>
    <row r="87" spans="1:3">
      <c r="A87" s="23" t="s">
        <v>350</v>
      </c>
      <c r="B87" s="120">
        <v>0</v>
      </c>
      <c r="C87" s="120">
        <v>0</v>
      </c>
    </row>
    <row r="88" spans="1:3">
      <c r="A88" s="23" t="s">
        <v>351</v>
      </c>
      <c r="B88" s="120">
        <v>7900</v>
      </c>
      <c r="C88" s="120">
        <v>7900</v>
      </c>
    </row>
    <row r="89" spans="1:3">
      <c r="A89" s="23" t="s">
        <v>352</v>
      </c>
      <c r="B89" s="124">
        <v>207600</v>
      </c>
      <c r="C89" s="124">
        <v>214000</v>
      </c>
    </row>
    <row r="90" spans="1:3">
      <c r="A90" s="23" t="s">
        <v>355</v>
      </c>
      <c r="B90" s="124">
        <v>10000</v>
      </c>
      <c r="C90" s="124">
        <v>10200</v>
      </c>
    </row>
    <row r="91" spans="1:3">
      <c r="A91" s="23" t="s">
        <v>3</v>
      </c>
      <c r="B91" s="124">
        <v>0</v>
      </c>
      <c r="C91" s="124">
        <v>0</v>
      </c>
    </row>
    <row r="92" spans="1:3">
      <c r="A92" s="23" t="s">
        <v>1</v>
      </c>
      <c r="B92" s="120">
        <v>-574500</v>
      </c>
      <c r="C92" s="120">
        <v>-518900</v>
      </c>
    </row>
    <row r="93" spans="1:3" ht="13">
      <c r="B93" s="127">
        <f>SUM(B86:B92)</f>
        <v>748300</v>
      </c>
      <c r="C93" s="127">
        <f>SUM(C86:C92)</f>
        <v>868400</v>
      </c>
    </row>
    <row r="94" spans="1:3" ht="13">
      <c r="C94" s="126"/>
    </row>
    <row r="95" spans="1:3" ht="13">
      <c r="A95" s="22" t="s">
        <v>66</v>
      </c>
      <c r="B95" s="22"/>
    </row>
    <row r="96" spans="1:3">
      <c r="A96" s="23" t="s">
        <v>2</v>
      </c>
      <c r="B96" s="120">
        <v>788400</v>
      </c>
      <c r="C96" s="120">
        <v>830600</v>
      </c>
    </row>
    <row r="97" spans="1:3">
      <c r="A97" s="23" t="s">
        <v>350</v>
      </c>
      <c r="B97" s="120">
        <v>0</v>
      </c>
      <c r="C97" s="120">
        <v>0</v>
      </c>
    </row>
    <row r="98" spans="1:3">
      <c r="A98" s="23" t="s">
        <v>351</v>
      </c>
      <c r="B98" s="120">
        <v>1800</v>
      </c>
      <c r="C98" s="120">
        <v>1800</v>
      </c>
    </row>
    <row r="99" spans="1:3">
      <c r="A99" s="23" t="s">
        <v>352</v>
      </c>
      <c r="B99" s="124">
        <v>47600</v>
      </c>
      <c r="C99" s="124">
        <v>31100</v>
      </c>
    </row>
    <row r="100" spans="1:3">
      <c r="A100" s="23" t="s">
        <v>355</v>
      </c>
      <c r="B100" s="124">
        <v>23259000</v>
      </c>
      <c r="C100" s="124">
        <v>20725200</v>
      </c>
    </row>
    <row r="101" spans="1:3">
      <c r="A101" s="23" t="s">
        <v>3</v>
      </c>
      <c r="B101" s="124">
        <v>0</v>
      </c>
      <c r="C101" s="124">
        <v>0</v>
      </c>
    </row>
    <row r="102" spans="1:3">
      <c r="A102" s="23" t="s">
        <v>1</v>
      </c>
      <c r="B102" s="120">
        <v>-23215800</v>
      </c>
      <c r="C102" s="120">
        <v>-20727900</v>
      </c>
    </row>
    <row r="103" spans="1:3" ht="13">
      <c r="B103" s="127">
        <f>SUM(B96:B102)</f>
        <v>881000</v>
      </c>
      <c r="C103" s="127">
        <f>SUM(C96:C102)</f>
        <v>860800</v>
      </c>
    </row>
    <row r="104" spans="1:3" ht="13">
      <c r="C104" s="126"/>
    </row>
  </sheetData>
  <mergeCells count="1">
    <mergeCell ref="A1:C1"/>
  </mergeCells>
  <pageMargins left="0.70866141732283472" right="0.70866141732283472" top="0.74803149606299213" bottom="0.74803149606299213" header="0.31496062992125984" footer="0.31496062992125984"/>
  <pageSetup paperSize="9" orientation="portrait" r:id="rId1"/>
  <rowBreaks count="2" manualBreakCount="2">
    <brk id="45" max="16383" man="1"/>
    <brk id="94" max="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45"/>
  <sheetViews>
    <sheetView showGridLines="0" zoomScaleNormal="100" zoomScaleSheetLayoutView="100" workbookViewId="0">
      <selection sqref="A1:C1"/>
    </sheetView>
  </sheetViews>
  <sheetFormatPr defaultColWidth="9.08984375" defaultRowHeight="12.5"/>
  <cols>
    <col min="1" max="1" width="53.6328125" style="3" customWidth="1"/>
    <col min="2" max="2" width="9.90625" style="23" customWidth="1"/>
    <col min="3" max="3" width="9.90625" style="120" customWidth="1"/>
    <col min="4" max="16384" width="9.08984375" style="3"/>
  </cols>
  <sheetData>
    <row r="1" spans="1:9" ht="18">
      <c r="A1" s="427" t="s">
        <v>714</v>
      </c>
      <c r="B1" s="427"/>
      <c r="C1" s="428"/>
    </row>
    <row r="2" spans="1:9" ht="15.75" customHeight="1"/>
    <row r="3" spans="1:9" ht="34.5" customHeight="1">
      <c r="A3" s="372" t="s">
        <v>711</v>
      </c>
      <c r="B3" s="137"/>
      <c r="C3" s="136"/>
    </row>
    <row r="4" spans="1:9" s="23" customFormat="1" ht="12" customHeight="1">
      <c r="C4" s="120"/>
    </row>
    <row r="5" spans="1:9" ht="21" customHeight="1">
      <c r="A5" s="41"/>
      <c r="B5" s="41"/>
      <c r="C5" s="121"/>
    </row>
    <row r="6" spans="1:9" ht="68.25" customHeight="1">
      <c r="A6"/>
      <c r="C6" s="130"/>
      <c r="G6"/>
      <c r="H6" s="31"/>
      <c r="I6" s="4"/>
    </row>
    <row r="7" spans="1:9" ht="15.5">
      <c r="A7" s="24"/>
      <c r="B7" s="24"/>
      <c r="C7" s="131"/>
      <c r="H7"/>
      <c r="I7" s="4"/>
    </row>
    <row r="8" spans="1:9" ht="14.5">
      <c r="A8" s="25" t="s">
        <v>580</v>
      </c>
      <c r="B8" s="68"/>
      <c r="C8" s="131"/>
      <c r="H8"/>
    </row>
    <row r="9" spans="1:9" ht="14.5">
      <c r="A9" s="25" t="s">
        <v>583</v>
      </c>
      <c r="B9" s="68"/>
      <c r="C9" s="131"/>
      <c r="H9"/>
    </row>
    <row r="10" spans="1:9" ht="14.5">
      <c r="A10" s="26" t="s">
        <v>584</v>
      </c>
      <c r="B10" s="26"/>
      <c r="C10" s="131"/>
      <c r="H10"/>
    </row>
    <row r="11" spans="1:9" ht="14.5">
      <c r="A11" s="6"/>
      <c r="B11" s="6"/>
      <c r="C11" s="131"/>
      <c r="H11"/>
    </row>
    <row r="12" spans="1:9" s="23" customFormat="1" ht="14.5">
      <c r="A12" s="6"/>
      <c r="B12" s="134" t="s">
        <v>390</v>
      </c>
      <c r="C12" s="134" t="s">
        <v>497</v>
      </c>
      <c r="H12"/>
    </row>
    <row r="13" spans="1:9" ht="13">
      <c r="B13" s="123" t="s">
        <v>4</v>
      </c>
      <c r="C13" s="123" t="s">
        <v>4</v>
      </c>
    </row>
    <row r="14" spans="1:9" ht="15.5">
      <c r="A14" s="1" t="s">
        <v>0</v>
      </c>
      <c r="B14" s="1"/>
      <c r="C14" s="131"/>
    </row>
    <row r="15" spans="1:9">
      <c r="A15" s="3" t="s">
        <v>2</v>
      </c>
      <c r="B15" s="120">
        <f>B27+B82</f>
        <v>1339800</v>
      </c>
      <c r="C15" s="120">
        <f>C27+C82</f>
        <v>1418400</v>
      </c>
      <c r="D15" s="120"/>
    </row>
    <row r="16" spans="1:9" s="23" customFormat="1">
      <c r="A16" s="23" t="s">
        <v>350</v>
      </c>
      <c r="B16" s="120">
        <f t="shared" ref="B16:C20" si="0">B28+B83</f>
        <v>2188800</v>
      </c>
      <c r="C16" s="120">
        <f t="shared" si="0"/>
        <v>2194200</v>
      </c>
      <c r="D16" s="120"/>
    </row>
    <row r="17" spans="1:5" s="23" customFormat="1">
      <c r="A17" s="23" t="s">
        <v>351</v>
      </c>
      <c r="B17" s="120">
        <f t="shared" si="0"/>
        <v>29500</v>
      </c>
      <c r="C17" s="120">
        <f t="shared" si="0"/>
        <v>28200</v>
      </c>
      <c r="D17" s="120"/>
    </row>
    <row r="18" spans="1:5">
      <c r="A18" s="23" t="s">
        <v>352</v>
      </c>
      <c r="B18" s="120">
        <f t="shared" si="0"/>
        <v>1490700</v>
      </c>
      <c r="C18" s="120">
        <f t="shared" si="0"/>
        <v>1549000</v>
      </c>
      <c r="D18" s="120"/>
      <c r="E18" s="148"/>
    </row>
    <row r="19" spans="1:5">
      <c r="A19" s="3" t="s">
        <v>3</v>
      </c>
      <c r="B19" s="120">
        <f t="shared" si="0"/>
        <v>0</v>
      </c>
      <c r="C19" s="120">
        <f t="shared" si="0"/>
        <v>0</v>
      </c>
      <c r="D19" s="120"/>
      <c r="E19" s="148"/>
    </row>
    <row r="20" spans="1:5">
      <c r="A20" s="3" t="s">
        <v>1</v>
      </c>
      <c r="B20" s="120">
        <f t="shared" si="0"/>
        <v>-8280700</v>
      </c>
      <c r="C20" s="120">
        <f t="shared" si="0"/>
        <v>-9042300</v>
      </c>
      <c r="D20" s="120"/>
      <c r="E20" s="148"/>
    </row>
    <row r="21" spans="1:5" ht="13">
      <c r="A21" s="3" t="s">
        <v>5</v>
      </c>
      <c r="B21" s="127">
        <f>SUM(B15:B20)</f>
        <v>-3231900</v>
      </c>
      <c r="C21" s="127">
        <f>SUM(C15:C20)</f>
        <v>-3852500</v>
      </c>
      <c r="D21" s="120"/>
    </row>
    <row r="22" spans="1:5" ht="14.5">
      <c r="C22" s="131"/>
    </row>
    <row r="23" spans="1:5" ht="14.5">
      <c r="C23" s="131"/>
    </row>
    <row r="24" spans="1:5" ht="15.5">
      <c r="A24" s="1" t="s">
        <v>6</v>
      </c>
      <c r="B24" s="1"/>
      <c r="C24" s="126"/>
    </row>
    <row r="26" spans="1:5" s="23" customFormat="1" ht="15.5">
      <c r="A26" s="28" t="s">
        <v>715</v>
      </c>
      <c r="B26" s="28"/>
      <c r="C26" s="120"/>
    </row>
    <row r="27" spans="1:5" s="23" customFormat="1">
      <c r="A27" s="3" t="s">
        <v>2</v>
      </c>
      <c r="B27" s="124">
        <f t="shared" ref="B27:C32" si="1">B37+B46+B55+B73+B64</f>
        <v>457000</v>
      </c>
      <c r="C27" s="124">
        <f t="shared" si="1"/>
        <v>479200</v>
      </c>
    </row>
    <row r="28" spans="1:5" s="23" customFormat="1">
      <c r="A28" s="23" t="s">
        <v>350</v>
      </c>
      <c r="B28" s="124">
        <f t="shared" si="1"/>
        <v>493500</v>
      </c>
      <c r="C28" s="124">
        <f t="shared" si="1"/>
        <v>495000</v>
      </c>
      <c r="D28" s="124"/>
    </row>
    <row r="29" spans="1:5" s="23" customFormat="1">
      <c r="A29" s="23" t="s">
        <v>351</v>
      </c>
      <c r="B29" s="124">
        <f t="shared" si="1"/>
        <v>3700</v>
      </c>
      <c r="C29" s="124">
        <f t="shared" si="1"/>
        <v>800</v>
      </c>
      <c r="D29" s="124"/>
    </row>
    <row r="30" spans="1:5" s="23" customFormat="1">
      <c r="A30" s="23" t="s">
        <v>352</v>
      </c>
      <c r="B30" s="124">
        <f t="shared" si="1"/>
        <v>749500</v>
      </c>
      <c r="C30" s="124">
        <f t="shared" si="1"/>
        <v>756400</v>
      </c>
      <c r="D30" s="124"/>
    </row>
    <row r="31" spans="1:5" s="23" customFormat="1">
      <c r="A31" s="3" t="s">
        <v>3</v>
      </c>
      <c r="B31" s="124">
        <f t="shared" si="1"/>
        <v>0</v>
      </c>
      <c r="C31" s="124">
        <f t="shared" si="1"/>
        <v>0</v>
      </c>
      <c r="D31" s="124"/>
    </row>
    <row r="32" spans="1:5" s="23" customFormat="1">
      <c r="A32" s="3" t="s">
        <v>1</v>
      </c>
      <c r="B32" s="124">
        <f t="shared" si="1"/>
        <v>-664400</v>
      </c>
      <c r="C32" s="124">
        <f t="shared" si="1"/>
        <v>-671400</v>
      </c>
      <c r="D32" s="124"/>
    </row>
    <row r="33" spans="1:4" s="23" customFormat="1" ht="13">
      <c r="A33" s="3"/>
      <c r="B33" s="127">
        <f>SUM(B27:B32)</f>
        <v>1039300</v>
      </c>
      <c r="C33" s="127">
        <f>SUM(C27:C32)</f>
        <v>1060000</v>
      </c>
      <c r="D33" s="124"/>
    </row>
    <row r="34" spans="1:4" s="23" customFormat="1" ht="13">
      <c r="A34" s="22" t="s">
        <v>28</v>
      </c>
      <c r="B34" s="22"/>
      <c r="C34" s="120"/>
      <c r="D34" s="124"/>
    </row>
    <row r="35" spans="1:4" s="23" customFormat="1">
      <c r="C35" s="120"/>
      <c r="D35" s="124"/>
    </row>
    <row r="36" spans="1:4" s="23" customFormat="1" ht="13">
      <c r="A36" s="22" t="s">
        <v>36</v>
      </c>
      <c r="B36" s="22"/>
      <c r="C36" s="120"/>
      <c r="D36" s="124"/>
    </row>
    <row r="37" spans="1:4" s="23" customFormat="1">
      <c r="A37" s="23" t="s">
        <v>2</v>
      </c>
      <c r="B37" s="120">
        <v>26900</v>
      </c>
      <c r="C37" s="120">
        <v>28100</v>
      </c>
      <c r="D37" s="124"/>
    </row>
    <row r="38" spans="1:4" s="23" customFormat="1">
      <c r="A38" s="23" t="s">
        <v>350</v>
      </c>
      <c r="B38" s="120">
        <v>0</v>
      </c>
      <c r="C38" s="120">
        <v>0</v>
      </c>
      <c r="D38" s="124"/>
    </row>
    <row r="39" spans="1:4" s="23" customFormat="1">
      <c r="A39" s="23" t="s">
        <v>351</v>
      </c>
      <c r="B39" s="120">
        <v>0</v>
      </c>
      <c r="C39" s="120">
        <v>0</v>
      </c>
      <c r="D39" s="124"/>
    </row>
    <row r="40" spans="1:4" s="23" customFormat="1">
      <c r="A40" s="23" t="s">
        <v>352</v>
      </c>
      <c r="B40" s="124">
        <v>2000</v>
      </c>
      <c r="C40" s="124">
        <v>1500</v>
      </c>
      <c r="D40" s="124"/>
    </row>
    <row r="41" spans="1:4" s="23" customFormat="1">
      <c r="A41" s="23" t="s">
        <v>3</v>
      </c>
      <c r="B41" s="124">
        <v>0</v>
      </c>
      <c r="C41" s="124">
        <v>0</v>
      </c>
      <c r="D41" s="124"/>
    </row>
    <row r="42" spans="1:4" s="23" customFormat="1">
      <c r="A42" s="23" t="s">
        <v>1</v>
      </c>
      <c r="B42" s="120">
        <v>0</v>
      </c>
      <c r="C42" s="120">
        <v>0</v>
      </c>
      <c r="D42" s="124"/>
    </row>
    <row r="43" spans="1:4" s="23" customFormat="1" ht="13">
      <c r="B43" s="127">
        <f>SUM(B37:B42)</f>
        <v>28900</v>
      </c>
      <c r="C43" s="127">
        <f>SUM(C37:C42)</f>
        <v>29600</v>
      </c>
      <c r="D43" s="124"/>
    </row>
    <row r="44" spans="1:4" s="23" customFormat="1">
      <c r="C44" s="120"/>
      <c r="D44" s="124"/>
    </row>
    <row r="45" spans="1:4" s="23" customFormat="1" ht="13">
      <c r="A45" s="22" t="s">
        <v>73</v>
      </c>
      <c r="B45" s="22"/>
      <c r="C45" s="120"/>
      <c r="D45" s="124"/>
    </row>
    <row r="46" spans="1:4" s="23" customFormat="1">
      <c r="A46" s="23" t="s">
        <v>2</v>
      </c>
      <c r="B46" s="120">
        <v>25500</v>
      </c>
      <c r="C46" s="120">
        <v>25800</v>
      </c>
      <c r="D46" s="124"/>
    </row>
    <row r="47" spans="1:4" s="23" customFormat="1">
      <c r="A47" s="23" t="s">
        <v>350</v>
      </c>
      <c r="B47" s="120">
        <v>52500</v>
      </c>
      <c r="C47" s="120">
        <v>64800</v>
      </c>
      <c r="D47" s="124"/>
    </row>
    <row r="48" spans="1:4" s="23" customFormat="1">
      <c r="A48" s="23" t="s">
        <v>351</v>
      </c>
      <c r="B48" s="120">
        <v>700</v>
      </c>
      <c r="C48" s="120">
        <v>100</v>
      </c>
      <c r="D48" s="124"/>
    </row>
    <row r="49" spans="1:4" s="23" customFormat="1">
      <c r="A49" s="23" t="s">
        <v>352</v>
      </c>
      <c r="B49" s="124">
        <v>44300</v>
      </c>
      <c r="C49" s="124">
        <f>2000+43600</f>
        <v>45600</v>
      </c>
      <c r="D49" s="124"/>
    </row>
    <row r="50" spans="1:4" s="23" customFormat="1">
      <c r="A50" s="23" t="s">
        <v>3</v>
      </c>
      <c r="B50" s="124">
        <v>0</v>
      </c>
      <c r="C50" s="124">
        <v>0</v>
      </c>
      <c r="D50" s="124"/>
    </row>
    <row r="51" spans="1:4" s="23" customFormat="1">
      <c r="A51" s="23" t="s">
        <v>1</v>
      </c>
      <c r="B51" s="124">
        <v>-315600</v>
      </c>
      <c r="C51" s="124">
        <v>-331900</v>
      </c>
      <c r="D51" s="124"/>
    </row>
    <row r="52" spans="1:4" s="23" customFormat="1" ht="13">
      <c r="B52" s="127">
        <f>SUM(B46:B51)</f>
        <v>-192600</v>
      </c>
      <c r="C52" s="127">
        <f>SUM(C46:C51)</f>
        <v>-195600</v>
      </c>
      <c r="D52" s="124"/>
    </row>
    <row r="53" spans="1:4" s="23" customFormat="1">
      <c r="C53" s="120"/>
      <c r="D53" s="124"/>
    </row>
    <row r="54" spans="1:4" s="23" customFormat="1" ht="13">
      <c r="A54" s="22" t="s">
        <v>38</v>
      </c>
      <c r="B54" s="22"/>
      <c r="C54" s="120"/>
      <c r="D54" s="124"/>
    </row>
    <row r="55" spans="1:4" s="23" customFormat="1">
      <c r="A55" s="23" t="s">
        <v>2</v>
      </c>
      <c r="B55" s="120">
        <v>400400</v>
      </c>
      <c r="C55" s="120">
        <v>416600</v>
      </c>
      <c r="D55" s="124"/>
    </row>
    <row r="56" spans="1:4" s="23" customFormat="1">
      <c r="A56" s="23" t="s">
        <v>350</v>
      </c>
      <c r="B56" s="120">
        <v>354000</v>
      </c>
      <c r="C56" s="120">
        <v>342000</v>
      </c>
      <c r="D56" s="124"/>
    </row>
    <row r="57" spans="1:4" s="23" customFormat="1">
      <c r="A57" s="23" t="s">
        <v>351</v>
      </c>
      <c r="B57" s="120">
        <v>3000</v>
      </c>
      <c r="C57" s="120">
        <v>700</v>
      </c>
      <c r="D57" s="124"/>
    </row>
    <row r="58" spans="1:4" s="23" customFormat="1">
      <c r="A58" s="23" t="s">
        <v>352</v>
      </c>
      <c r="B58" s="124">
        <v>255700</v>
      </c>
      <c r="C58" s="124">
        <v>261800</v>
      </c>
      <c r="D58" s="124"/>
    </row>
    <row r="59" spans="1:4" s="23" customFormat="1">
      <c r="A59" s="23" t="s">
        <v>3</v>
      </c>
      <c r="B59" s="124">
        <v>0</v>
      </c>
      <c r="C59" s="124">
        <v>0</v>
      </c>
      <c r="D59" s="124"/>
    </row>
    <row r="60" spans="1:4" s="23" customFormat="1">
      <c r="A60" s="23" t="s">
        <v>1</v>
      </c>
      <c r="B60" s="120">
        <v>-274800</v>
      </c>
      <c r="C60" s="120">
        <v>-264500</v>
      </c>
      <c r="D60" s="124"/>
    </row>
    <row r="61" spans="1:4" s="23" customFormat="1" ht="13">
      <c r="B61" s="127">
        <f>SUM(B55:B60)</f>
        <v>738300</v>
      </c>
      <c r="C61" s="127">
        <f>SUM(C55:C60)</f>
        <v>756600</v>
      </c>
      <c r="D61" s="124"/>
    </row>
    <row r="62" spans="1:4" s="23" customFormat="1">
      <c r="C62" s="120"/>
      <c r="D62" s="124"/>
    </row>
    <row r="63" spans="1:4" s="23" customFormat="1" ht="13">
      <c r="A63" s="22" t="s">
        <v>77</v>
      </c>
      <c r="B63" s="22"/>
      <c r="C63" s="120"/>
      <c r="D63" s="124"/>
    </row>
    <row r="64" spans="1:4" s="23" customFormat="1">
      <c r="A64" s="23" t="s">
        <v>2</v>
      </c>
      <c r="B64" s="120">
        <v>0</v>
      </c>
      <c r="C64" s="120">
        <v>4400</v>
      </c>
      <c r="D64" s="124"/>
    </row>
    <row r="65" spans="1:4" s="23" customFormat="1">
      <c r="A65" s="23" t="s">
        <v>350</v>
      </c>
      <c r="B65" s="120">
        <v>0</v>
      </c>
      <c r="C65" s="120">
        <v>0</v>
      </c>
      <c r="D65" s="124"/>
    </row>
    <row r="66" spans="1:4" s="23" customFormat="1">
      <c r="A66" s="23" t="s">
        <v>351</v>
      </c>
      <c r="B66" s="120">
        <v>0</v>
      </c>
      <c r="C66" s="120">
        <v>0</v>
      </c>
      <c r="D66" s="124"/>
    </row>
    <row r="67" spans="1:4" s="23" customFormat="1">
      <c r="A67" s="23" t="s">
        <v>352</v>
      </c>
      <c r="B67" s="124">
        <v>130000</v>
      </c>
      <c r="C67" s="124">
        <v>130000</v>
      </c>
      <c r="D67" s="124"/>
    </row>
    <row r="68" spans="1:4" s="23" customFormat="1">
      <c r="A68" s="23" t="s">
        <v>3</v>
      </c>
      <c r="B68" s="124">
        <v>0</v>
      </c>
      <c r="C68" s="124">
        <v>0</v>
      </c>
      <c r="D68" s="124"/>
    </row>
    <row r="69" spans="1:4" s="23" customFormat="1">
      <c r="A69" s="23" t="s">
        <v>1</v>
      </c>
      <c r="B69" s="120">
        <v>0</v>
      </c>
      <c r="C69" s="120">
        <v>0</v>
      </c>
      <c r="D69" s="124"/>
    </row>
    <row r="70" spans="1:4" s="23" customFormat="1" ht="13">
      <c r="B70" s="127">
        <f>SUM(B64:B69)</f>
        <v>130000</v>
      </c>
      <c r="C70" s="127">
        <f>SUM(C64:C69)</f>
        <v>134400</v>
      </c>
      <c r="D70" s="124"/>
    </row>
    <row r="71" spans="1:4" s="23" customFormat="1" ht="13">
      <c r="C71" s="126"/>
      <c r="D71" s="124"/>
    </row>
    <row r="72" spans="1:4" s="23" customFormat="1" ht="13">
      <c r="A72" s="22" t="s">
        <v>37</v>
      </c>
      <c r="B72" s="22"/>
      <c r="C72" s="124"/>
      <c r="D72" s="124"/>
    </row>
    <row r="73" spans="1:4" s="23" customFormat="1">
      <c r="A73" s="23" t="s">
        <v>2</v>
      </c>
      <c r="B73" s="120">
        <v>4200</v>
      </c>
      <c r="C73" s="120">
        <v>4300</v>
      </c>
      <c r="D73" s="124"/>
    </row>
    <row r="74" spans="1:4" s="23" customFormat="1">
      <c r="A74" s="23" t="s">
        <v>350</v>
      </c>
      <c r="B74" s="120">
        <v>87000</v>
      </c>
      <c r="C74" s="120">
        <v>88200</v>
      </c>
      <c r="D74" s="124"/>
    </row>
    <row r="75" spans="1:4" s="23" customFormat="1">
      <c r="A75" s="23" t="s">
        <v>351</v>
      </c>
      <c r="B75" s="120">
        <v>0</v>
      </c>
      <c r="C75" s="120">
        <v>0</v>
      </c>
      <c r="D75" s="124"/>
    </row>
    <row r="76" spans="1:4" s="23" customFormat="1">
      <c r="A76" s="23" t="s">
        <v>352</v>
      </c>
      <c r="B76" s="124">
        <v>317500</v>
      </c>
      <c r="C76" s="124">
        <v>317500</v>
      </c>
      <c r="D76" s="124"/>
    </row>
    <row r="77" spans="1:4" s="23" customFormat="1">
      <c r="A77" s="23" t="s">
        <v>3</v>
      </c>
      <c r="B77" s="124">
        <v>0</v>
      </c>
      <c r="C77" s="124">
        <v>0</v>
      </c>
      <c r="D77" s="124"/>
    </row>
    <row r="78" spans="1:4" s="23" customFormat="1">
      <c r="A78" s="23" t="s">
        <v>1</v>
      </c>
      <c r="B78" s="120">
        <v>-74000</v>
      </c>
      <c r="C78" s="120">
        <v>-75000</v>
      </c>
      <c r="D78" s="124"/>
    </row>
    <row r="79" spans="1:4" s="23" customFormat="1" ht="13">
      <c r="B79" s="127">
        <f>SUM(B73:B78)</f>
        <v>334700</v>
      </c>
      <c r="C79" s="127">
        <f>SUM(C73:C78)</f>
        <v>335000</v>
      </c>
      <c r="D79" s="124"/>
    </row>
    <row r="80" spans="1:4" s="23" customFormat="1">
      <c r="C80" s="120"/>
      <c r="D80" s="124"/>
    </row>
    <row r="81" spans="1:20" s="23" customFormat="1" ht="15.5">
      <c r="A81" s="30" t="s">
        <v>17</v>
      </c>
      <c r="B81" s="30"/>
      <c r="C81" s="124"/>
      <c r="D81" s="20"/>
      <c r="E81" s="20"/>
      <c r="F81" s="20"/>
      <c r="G81" s="20"/>
      <c r="P81" s="32"/>
      <c r="Q81" s="33"/>
      <c r="R81" s="33"/>
      <c r="S81" s="34"/>
      <c r="T81" s="33"/>
    </row>
    <row r="82" spans="1:20" s="23" customFormat="1">
      <c r="A82" s="23" t="s">
        <v>2</v>
      </c>
      <c r="B82" s="120">
        <v>882800</v>
      </c>
      <c r="C82" s="120">
        <v>939200</v>
      </c>
      <c r="D82" s="120"/>
      <c r="P82" s="33"/>
      <c r="Q82" s="33"/>
      <c r="R82" s="33"/>
      <c r="S82" s="34"/>
      <c r="T82" s="33"/>
    </row>
    <row r="83" spans="1:20" s="23" customFormat="1">
      <c r="A83" s="23" t="s">
        <v>350</v>
      </c>
      <c r="B83" s="120">
        <v>1695300</v>
      </c>
      <c r="C83" s="120">
        <v>1699200</v>
      </c>
      <c r="D83" s="120"/>
      <c r="P83" s="33"/>
      <c r="Q83" s="33"/>
      <c r="R83" s="33"/>
      <c r="S83" s="34"/>
      <c r="T83" s="33"/>
    </row>
    <row r="84" spans="1:20" s="23" customFormat="1">
      <c r="A84" s="23" t="s">
        <v>351</v>
      </c>
      <c r="B84" s="120">
        <v>25800</v>
      </c>
      <c r="C84" s="120">
        <v>27400</v>
      </c>
      <c r="D84" s="120"/>
      <c r="P84" s="33"/>
      <c r="Q84" s="33"/>
      <c r="R84" s="33"/>
      <c r="S84" s="34"/>
      <c r="T84" s="33"/>
    </row>
    <row r="85" spans="1:20" s="23" customFormat="1">
      <c r="A85" s="23" t="s">
        <v>352</v>
      </c>
      <c r="B85" s="120">
        <v>741200</v>
      </c>
      <c r="C85" s="120">
        <v>792600</v>
      </c>
      <c r="D85" s="120"/>
      <c r="P85" s="33"/>
      <c r="Q85" s="33"/>
      <c r="R85" s="33"/>
      <c r="S85" s="34"/>
      <c r="T85" s="33"/>
    </row>
    <row r="86" spans="1:20" s="23" customFormat="1">
      <c r="A86" s="23" t="s">
        <v>3</v>
      </c>
      <c r="B86" s="120">
        <v>0</v>
      </c>
      <c r="C86" s="120">
        <v>0</v>
      </c>
      <c r="D86" s="120"/>
      <c r="P86" s="33"/>
      <c r="Q86" s="33"/>
      <c r="R86" s="33"/>
      <c r="S86" s="34"/>
      <c r="T86" s="33"/>
    </row>
    <row r="87" spans="1:20" s="23" customFormat="1">
      <c r="A87" s="23" t="s">
        <v>1</v>
      </c>
      <c r="B87" s="120">
        <v>-7616300</v>
      </c>
      <c r="C87" s="120">
        <v>-8370900</v>
      </c>
      <c r="D87" s="120"/>
      <c r="P87" s="33"/>
      <c r="Q87" s="33"/>
      <c r="R87" s="33"/>
      <c r="S87" s="34"/>
      <c r="T87" s="33"/>
    </row>
    <row r="88" spans="1:20" s="23" customFormat="1" ht="13">
      <c r="B88" s="127">
        <f>SUM(B82:B87)</f>
        <v>-4271200</v>
      </c>
      <c r="C88" s="127">
        <f>SUM(C82:C87)</f>
        <v>-4912500</v>
      </c>
      <c r="D88" s="120"/>
      <c r="P88" s="33"/>
      <c r="Q88" s="33"/>
      <c r="R88" s="33"/>
      <c r="S88" s="9"/>
      <c r="T88" s="33"/>
    </row>
    <row r="89" spans="1:20" s="23" customFormat="1">
      <c r="C89" s="120"/>
      <c r="P89" s="33"/>
      <c r="Q89" s="33"/>
      <c r="R89" s="33"/>
      <c r="S89" s="34"/>
      <c r="T89" s="33"/>
    </row>
    <row r="90" spans="1:20" s="23" customFormat="1" ht="13">
      <c r="A90" s="22" t="s">
        <v>28</v>
      </c>
      <c r="B90" s="22"/>
      <c r="C90" s="120"/>
      <c r="P90" s="35"/>
      <c r="Q90" s="33"/>
      <c r="R90" s="33"/>
      <c r="S90" s="34"/>
      <c r="T90" s="33"/>
    </row>
    <row r="91" spans="1:20" s="23" customFormat="1">
      <c r="C91" s="120"/>
      <c r="P91" s="33"/>
      <c r="Q91" s="33"/>
      <c r="R91" s="33"/>
      <c r="S91" s="34"/>
      <c r="T91" s="33"/>
    </row>
    <row r="92" spans="1:20" s="23" customFormat="1" ht="13">
      <c r="A92" s="22" t="s">
        <v>32</v>
      </c>
      <c r="B92" s="22"/>
      <c r="C92" s="120"/>
      <c r="P92" s="35"/>
      <c r="Q92" s="33"/>
      <c r="R92" s="34"/>
      <c r="S92" s="34"/>
      <c r="T92" s="33"/>
    </row>
    <row r="93" spans="1:20" s="23" customFormat="1">
      <c r="A93" s="23" t="s">
        <v>2</v>
      </c>
      <c r="B93" s="120">
        <v>740700</v>
      </c>
      <c r="C93" s="120">
        <v>778700</v>
      </c>
      <c r="P93" s="33"/>
      <c r="Q93" s="33"/>
      <c r="R93" s="34"/>
      <c r="S93" s="34"/>
      <c r="T93" s="33"/>
    </row>
    <row r="94" spans="1:20" s="23" customFormat="1">
      <c r="A94" s="23" t="s">
        <v>350</v>
      </c>
      <c r="B94" s="120">
        <v>1257000</v>
      </c>
      <c r="C94" s="120">
        <v>1272200</v>
      </c>
      <c r="P94" s="33"/>
      <c r="Q94" s="33"/>
      <c r="R94" s="34"/>
      <c r="S94" s="34"/>
      <c r="T94" s="33"/>
    </row>
    <row r="95" spans="1:20" s="23" customFormat="1">
      <c r="A95" s="23" t="s">
        <v>351</v>
      </c>
      <c r="B95" s="120">
        <v>25800</v>
      </c>
      <c r="C95" s="120">
        <v>27400</v>
      </c>
      <c r="P95" s="33"/>
      <c r="Q95" s="33"/>
      <c r="R95" s="34"/>
      <c r="S95" s="34"/>
      <c r="T95" s="33"/>
    </row>
    <row r="96" spans="1:20" s="23" customFormat="1">
      <c r="A96" s="23" t="s">
        <v>352</v>
      </c>
      <c r="B96" s="120">
        <v>720200</v>
      </c>
      <c r="C96" s="120">
        <v>772900</v>
      </c>
      <c r="P96" s="33"/>
      <c r="Q96" s="33"/>
      <c r="R96" s="34"/>
      <c r="S96" s="34"/>
      <c r="T96" s="33"/>
    </row>
    <row r="97" spans="1:20" s="23" customFormat="1">
      <c r="A97" s="23" t="s">
        <v>3</v>
      </c>
      <c r="B97" s="120">
        <v>0</v>
      </c>
      <c r="C97" s="120">
        <v>0</v>
      </c>
      <c r="P97" s="33"/>
      <c r="Q97" s="33"/>
      <c r="R97" s="34"/>
      <c r="S97" s="34"/>
      <c r="T97" s="33"/>
    </row>
    <row r="98" spans="1:20" s="23" customFormat="1">
      <c r="A98" s="23" t="s">
        <v>1</v>
      </c>
      <c r="B98" s="120">
        <v>-7580000</v>
      </c>
      <c r="C98" s="120">
        <v>-8334600</v>
      </c>
      <c r="P98" s="33"/>
      <c r="Q98" s="33"/>
      <c r="R98" s="34"/>
      <c r="S98" s="34"/>
      <c r="T98" s="33"/>
    </row>
    <row r="99" spans="1:20" s="23" customFormat="1" ht="13">
      <c r="B99" s="127">
        <f>SUM(B93:B98)</f>
        <v>-4836300</v>
      </c>
      <c r="C99" s="127">
        <f>SUM(C93:C98)</f>
        <v>-5483400</v>
      </c>
      <c r="L99" s="9"/>
      <c r="P99" s="33"/>
      <c r="Q99" s="33"/>
      <c r="R99" s="33"/>
      <c r="S99" s="9"/>
      <c r="T99" s="33"/>
    </row>
    <row r="100" spans="1:20" s="23" customFormat="1" ht="13">
      <c r="C100" s="126"/>
      <c r="L100" s="9"/>
      <c r="P100" s="33"/>
      <c r="Q100" s="33"/>
      <c r="R100" s="33"/>
      <c r="S100" s="9"/>
      <c r="T100" s="33"/>
    </row>
    <row r="101" spans="1:20" s="23" customFormat="1" ht="13">
      <c r="A101" s="22" t="s">
        <v>33</v>
      </c>
      <c r="B101" s="22"/>
      <c r="C101" s="120"/>
      <c r="L101" s="9"/>
      <c r="P101" s="33"/>
      <c r="Q101" s="33"/>
      <c r="R101" s="33"/>
      <c r="S101" s="9"/>
      <c r="T101" s="33"/>
    </row>
    <row r="102" spans="1:20" s="23" customFormat="1" ht="13">
      <c r="A102" s="23" t="s">
        <v>2</v>
      </c>
      <c r="B102" s="120">
        <v>0</v>
      </c>
      <c r="C102" s="120">
        <v>0</v>
      </c>
      <c r="L102" s="9"/>
      <c r="P102" s="33"/>
      <c r="Q102" s="33"/>
      <c r="R102" s="33"/>
      <c r="S102" s="9"/>
      <c r="T102" s="33"/>
    </row>
    <row r="103" spans="1:20" s="23" customFormat="1" ht="13">
      <c r="A103" s="23" t="s">
        <v>350</v>
      </c>
      <c r="B103" s="120">
        <v>10200</v>
      </c>
      <c r="C103" s="120">
        <v>2200</v>
      </c>
      <c r="L103" s="9"/>
      <c r="P103" s="33"/>
      <c r="Q103" s="33"/>
      <c r="R103" s="33"/>
      <c r="S103" s="9"/>
      <c r="T103" s="33"/>
    </row>
    <row r="104" spans="1:20" s="23" customFormat="1" ht="13">
      <c r="A104" s="23" t="s">
        <v>351</v>
      </c>
      <c r="B104" s="120">
        <v>0</v>
      </c>
      <c r="C104" s="120">
        <v>0</v>
      </c>
      <c r="L104" s="9"/>
      <c r="P104" s="33"/>
      <c r="Q104" s="33"/>
      <c r="R104" s="33"/>
      <c r="S104" s="9"/>
      <c r="T104" s="33"/>
    </row>
    <row r="105" spans="1:20" s="23" customFormat="1" ht="13">
      <c r="A105" s="23" t="s">
        <v>352</v>
      </c>
      <c r="B105" s="120">
        <v>0</v>
      </c>
      <c r="C105" s="120">
        <v>0</v>
      </c>
      <c r="L105" s="9"/>
      <c r="P105" s="33"/>
      <c r="Q105" s="33"/>
      <c r="R105" s="33"/>
      <c r="S105" s="9"/>
      <c r="T105" s="33"/>
    </row>
    <row r="106" spans="1:20" s="23" customFormat="1" ht="13">
      <c r="A106" s="23" t="s">
        <v>3</v>
      </c>
      <c r="B106" s="120">
        <v>0</v>
      </c>
      <c r="C106" s="120">
        <v>0</v>
      </c>
      <c r="L106" s="9"/>
      <c r="P106" s="33"/>
      <c r="Q106" s="33"/>
      <c r="R106" s="33"/>
      <c r="S106" s="9"/>
      <c r="T106" s="33"/>
    </row>
    <row r="107" spans="1:20" s="23" customFormat="1" ht="13">
      <c r="A107" s="23" t="s">
        <v>1</v>
      </c>
      <c r="B107" s="120">
        <v>0</v>
      </c>
      <c r="C107" s="120">
        <v>0</v>
      </c>
      <c r="L107" s="9"/>
      <c r="P107" s="33"/>
      <c r="Q107" s="33"/>
      <c r="R107" s="33"/>
      <c r="S107" s="9"/>
      <c r="T107" s="33"/>
    </row>
    <row r="108" spans="1:20" s="23" customFormat="1" ht="13">
      <c r="B108" s="127">
        <f>SUM(B102:B107)</f>
        <v>10200</v>
      </c>
      <c r="C108" s="127">
        <f>SUM(C102:C107)</f>
        <v>2200</v>
      </c>
      <c r="L108" s="9"/>
      <c r="P108" s="33"/>
      <c r="Q108" s="33"/>
      <c r="R108" s="33"/>
      <c r="S108" s="9"/>
      <c r="T108" s="33"/>
    </row>
    <row r="109" spans="1:20" s="23" customFormat="1" ht="13">
      <c r="C109" s="120"/>
      <c r="L109" s="9"/>
      <c r="P109" s="33"/>
      <c r="Q109" s="33"/>
      <c r="R109" s="33"/>
      <c r="S109" s="9"/>
      <c r="T109" s="33"/>
    </row>
    <row r="110" spans="1:20" s="23" customFormat="1" ht="13">
      <c r="A110" s="22" t="s">
        <v>34</v>
      </c>
      <c r="B110" s="22"/>
      <c r="C110" s="120"/>
      <c r="L110" s="9"/>
      <c r="P110" s="33"/>
      <c r="Q110" s="33"/>
      <c r="R110" s="33"/>
      <c r="S110" s="9"/>
      <c r="T110" s="33"/>
    </row>
    <row r="111" spans="1:20" s="23" customFormat="1" ht="13">
      <c r="A111" s="23" t="s">
        <v>2</v>
      </c>
      <c r="B111" s="120">
        <v>49900</v>
      </c>
      <c r="C111" s="120">
        <v>76900</v>
      </c>
      <c r="L111" s="9"/>
      <c r="P111" s="33"/>
      <c r="Q111" s="33"/>
      <c r="R111" s="33"/>
      <c r="S111" s="9"/>
      <c r="T111" s="33"/>
    </row>
    <row r="112" spans="1:20" s="23" customFormat="1" ht="13">
      <c r="A112" s="23" t="s">
        <v>350</v>
      </c>
      <c r="B112" s="120">
        <v>428100</v>
      </c>
      <c r="C112" s="120">
        <v>424800</v>
      </c>
      <c r="L112" s="9"/>
      <c r="P112" s="33"/>
      <c r="Q112" s="33"/>
      <c r="R112" s="33"/>
      <c r="S112" s="9"/>
      <c r="T112" s="33"/>
    </row>
    <row r="113" spans="1:20" s="23" customFormat="1" ht="13">
      <c r="A113" s="23" t="s">
        <v>351</v>
      </c>
      <c r="B113" s="120">
        <v>0</v>
      </c>
      <c r="C113" s="120">
        <v>0</v>
      </c>
      <c r="L113" s="9"/>
      <c r="P113" s="33"/>
      <c r="Q113" s="33"/>
      <c r="R113" s="33"/>
      <c r="S113" s="9"/>
      <c r="T113" s="33"/>
    </row>
    <row r="114" spans="1:20" s="23" customFormat="1" ht="13">
      <c r="A114" s="23" t="s">
        <v>352</v>
      </c>
      <c r="B114" s="120">
        <v>15000</v>
      </c>
      <c r="C114" s="120">
        <v>14700</v>
      </c>
      <c r="L114" s="9"/>
      <c r="P114" s="33"/>
      <c r="Q114" s="33"/>
      <c r="R114" s="33"/>
      <c r="S114" s="9"/>
      <c r="T114" s="33"/>
    </row>
    <row r="115" spans="1:20" s="23" customFormat="1" ht="13">
      <c r="A115" s="23" t="s">
        <v>3</v>
      </c>
      <c r="B115" s="120">
        <v>0</v>
      </c>
      <c r="C115" s="120">
        <v>0</v>
      </c>
      <c r="L115" s="9"/>
      <c r="P115" s="33"/>
      <c r="Q115" s="33"/>
      <c r="R115" s="33"/>
      <c r="S115" s="9"/>
      <c r="T115" s="33"/>
    </row>
    <row r="116" spans="1:20" s="23" customFormat="1" ht="13">
      <c r="A116" s="23" t="s">
        <v>1</v>
      </c>
      <c r="B116" s="120">
        <v>-36300</v>
      </c>
      <c r="C116" s="120">
        <v>-36300</v>
      </c>
      <c r="L116" s="9"/>
      <c r="P116" s="33"/>
      <c r="Q116" s="33"/>
      <c r="R116" s="33"/>
      <c r="S116" s="9"/>
      <c r="T116" s="33"/>
    </row>
    <row r="117" spans="1:20" s="23" customFormat="1" ht="13">
      <c r="B117" s="127">
        <f>SUM(B111:B116)</f>
        <v>456700</v>
      </c>
      <c r="C117" s="127">
        <f>SUM(C111:C116)</f>
        <v>480100</v>
      </c>
      <c r="L117" s="9"/>
      <c r="P117" s="33"/>
      <c r="Q117" s="33"/>
      <c r="R117" s="33"/>
      <c r="S117" s="9"/>
      <c r="T117" s="33"/>
    </row>
    <row r="118" spans="1:20" s="23" customFormat="1" ht="13">
      <c r="C118" s="120"/>
      <c r="L118" s="9"/>
      <c r="P118" s="33"/>
      <c r="Q118" s="33"/>
      <c r="R118" s="33"/>
      <c r="S118" s="9"/>
      <c r="T118" s="33"/>
    </row>
    <row r="119" spans="1:20" s="23" customFormat="1" ht="13">
      <c r="A119" s="22" t="s">
        <v>35</v>
      </c>
      <c r="B119" s="22"/>
      <c r="C119" s="120"/>
      <c r="L119" s="9"/>
      <c r="P119" s="33"/>
      <c r="Q119" s="33"/>
      <c r="R119" s="33"/>
      <c r="S119" s="9"/>
      <c r="T119" s="33"/>
    </row>
    <row r="120" spans="1:20" s="23" customFormat="1" ht="13">
      <c r="A120" s="23" t="s">
        <v>2</v>
      </c>
      <c r="B120" s="120">
        <v>78700</v>
      </c>
      <c r="C120" s="120">
        <v>71200</v>
      </c>
      <c r="L120" s="9"/>
      <c r="P120" s="33"/>
      <c r="Q120" s="33"/>
      <c r="R120" s="33"/>
      <c r="S120" s="9"/>
      <c r="T120" s="33"/>
    </row>
    <row r="121" spans="1:20" s="23" customFormat="1" ht="13">
      <c r="A121" s="23" t="s">
        <v>350</v>
      </c>
      <c r="B121" s="120">
        <v>0</v>
      </c>
      <c r="C121" s="120">
        <v>0</v>
      </c>
      <c r="L121" s="9"/>
      <c r="P121" s="33"/>
      <c r="Q121" s="33"/>
      <c r="R121" s="33"/>
      <c r="S121" s="9"/>
      <c r="T121" s="33"/>
    </row>
    <row r="122" spans="1:20" s="23" customFormat="1" ht="13">
      <c r="A122" s="23" t="s">
        <v>351</v>
      </c>
      <c r="B122" s="120">
        <v>0</v>
      </c>
      <c r="C122" s="120">
        <v>0</v>
      </c>
      <c r="L122" s="9"/>
      <c r="P122" s="33"/>
      <c r="Q122" s="33"/>
      <c r="R122" s="33"/>
      <c r="S122" s="9"/>
      <c r="T122" s="33"/>
    </row>
    <row r="123" spans="1:20" s="23" customFormat="1" ht="13">
      <c r="A123" s="23" t="s">
        <v>352</v>
      </c>
      <c r="B123" s="120">
        <v>5500</v>
      </c>
      <c r="C123" s="120">
        <v>4500</v>
      </c>
      <c r="L123" s="9"/>
      <c r="P123" s="33"/>
      <c r="Q123" s="33"/>
      <c r="R123" s="33"/>
      <c r="S123" s="9"/>
      <c r="T123" s="33"/>
    </row>
    <row r="124" spans="1:20" s="23" customFormat="1" ht="13">
      <c r="A124" s="23" t="s">
        <v>3</v>
      </c>
      <c r="B124" s="120">
        <v>0</v>
      </c>
      <c r="C124" s="120">
        <v>0</v>
      </c>
      <c r="L124" s="9"/>
      <c r="P124" s="33"/>
      <c r="Q124" s="33"/>
      <c r="R124" s="33"/>
      <c r="S124" s="9"/>
      <c r="T124" s="33"/>
    </row>
    <row r="125" spans="1:20" s="23" customFormat="1" ht="13">
      <c r="A125" s="23" t="s">
        <v>1</v>
      </c>
      <c r="B125" s="120">
        <v>0</v>
      </c>
      <c r="C125" s="120">
        <v>0</v>
      </c>
      <c r="L125" s="9"/>
      <c r="P125" s="33"/>
      <c r="Q125" s="33"/>
      <c r="R125" s="33"/>
      <c r="S125" s="9"/>
      <c r="T125" s="33"/>
    </row>
    <row r="126" spans="1:20" s="23" customFormat="1" ht="13">
      <c r="B126" s="127">
        <f>SUM(B120:B125)</f>
        <v>84200</v>
      </c>
      <c r="C126" s="127">
        <f>SUM(C120:C125)</f>
        <v>75700</v>
      </c>
      <c r="L126" s="9"/>
      <c r="P126" s="33"/>
      <c r="Q126" s="33"/>
      <c r="R126" s="33"/>
      <c r="S126" s="9"/>
      <c r="T126" s="33"/>
    </row>
    <row r="127" spans="1:20" s="23" customFormat="1" ht="13">
      <c r="A127" s="20"/>
      <c r="B127" s="20"/>
      <c r="C127" s="126"/>
      <c r="L127" s="9"/>
      <c r="P127" s="33"/>
      <c r="Q127" s="33"/>
      <c r="R127" s="33"/>
      <c r="S127" s="9"/>
      <c r="T127" s="33"/>
    </row>
    <row r="128" spans="1:20" s="23" customFormat="1" ht="13">
      <c r="A128" s="29" t="s">
        <v>74</v>
      </c>
      <c r="B128" s="29"/>
      <c r="C128" s="126"/>
      <c r="L128" s="9"/>
      <c r="P128" s="33"/>
      <c r="Q128" s="33"/>
      <c r="R128" s="33"/>
      <c r="S128" s="9"/>
      <c r="T128" s="33"/>
    </row>
    <row r="129" spans="1:20" s="23" customFormat="1" ht="13">
      <c r="A129" s="23" t="s">
        <v>2</v>
      </c>
      <c r="B129" s="120">
        <v>11800</v>
      </c>
      <c r="C129" s="120">
        <v>10700</v>
      </c>
      <c r="L129" s="9"/>
      <c r="P129" s="33"/>
      <c r="Q129" s="33"/>
      <c r="R129" s="33"/>
      <c r="S129" s="9"/>
      <c r="T129" s="33"/>
    </row>
    <row r="130" spans="1:20" s="23" customFormat="1" ht="13">
      <c r="A130" s="23" t="s">
        <v>350</v>
      </c>
      <c r="B130" s="120">
        <v>0</v>
      </c>
      <c r="C130" s="120">
        <v>0</v>
      </c>
      <c r="L130" s="9"/>
      <c r="P130" s="33"/>
      <c r="Q130" s="33"/>
      <c r="R130" s="33"/>
      <c r="S130" s="9"/>
      <c r="T130" s="33"/>
    </row>
    <row r="131" spans="1:20" s="23" customFormat="1" ht="13">
      <c r="A131" s="23" t="s">
        <v>351</v>
      </c>
      <c r="B131" s="120">
        <v>0</v>
      </c>
      <c r="C131" s="120">
        <v>0</v>
      </c>
      <c r="L131" s="9"/>
      <c r="P131" s="33"/>
      <c r="Q131" s="33"/>
      <c r="R131" s="33"/>
      <c r="S131" s="9"/>
      <c r="T131" s="33"/>
    </row>
    <row r="132" spans="1:20" s="23" customFormat="1" ht="13">
      <c r="A132" s="23" t="s">
        <v>352</v>
      </c>
      <c r="B132" s="120">
        <v>500</v>
      </c>
      <c r="C132" s="120">
        <v>500</v>
      </c>
      <c r="L132" s="9"/>
      <c r="P132" s="33"/>
      <c r="Q132" s="33"/>
      <c r="R132" s="33"/>
      <c r="S132" s="9"/>
      <c r="T132" s="33"/>
    </row>
    <row r="133" spans="1:20" s="23" customFormat="1" ht="13">
      <c r="A133" s="23" t="s">
        <v>3</v>
      </c>
      <c r="B133" s="120">
        <v>0</v>
      </c>
      <c r="C133" s="120">
        <v>0</v>
      </c>
      <c r="L133" s="9"/>
      <c r="P133" s="33"/>
      <c r="Q133" s="33"/>
      <c r="R133" s="33"/>
      <c r="S133" s="9"/>
      <c r="T133" s="33"/>
    </row>
    <row r="134" spans="1:20" s="23" customFormat="1" ht="13">
      <c r="A134" s="23" t="s">
        <v>1</v>
      </c>
      <c r="B134" s="120">
        <v>0</v>
      </c>
      <c r="C134" s="120">
        <v>0</v>
      </c>
      <c r="L134" s="9"/>
      <c r="P134" s="33"/>
      <c r="Q134" s="33"/>
      <c r="R134" s="33"/>
      <c r="S134" s="9"/>
      <c r="T134" s="33"/>
    </row>
    <row r="135" spans="1:20" s="23" customFormat="1" ht="13">
      <c r="B135" s="127">
        <f>SUM(B129:B134)</f>
        <v>12300</v>
      </c>
      <c r="C135" s="127">
        <f>SUM(C129:C134)</f>
        <v>11200</v>
      </c>
      <c r="L135" s="9"/>
      <c r="P135" s="33"/>
      <c r="Q135" s="33"/>
      <c r="R135" s="33"/>
      <c r="S135" s="9"/>
      <c r="T135" s="33"/>
    </row>
    <row r="136" spans="1:20" s="23" customFormat="1" ht="13">
      <c r="C136" s="120"/>
      <c r="L136" s="9"/>
      <c r="P136" s="33"/>
      <c r="Q136" s="33"/>
      <c r="R136" s="33"/>
      <c r="S136" s="9"/>
      <c r="T136" s="33"/>
    </row>
    <row r="137" spans="1:20" s="23" customFormat="1" ht="13">
      <c r="A137" s="29" t="s">
        <v>83</v>
      </c>
      <c r="B137" s="29"/>
      <c r="C137" s="126"/>
      <c r="L137" s="9"/>
      <c r="P137" s="33"/>
      <c r="Q137" s="33"/>
      <c r="R137" s="33"/>
      <c r="S137" s="9"/>
      <c r="T137" s="33"/>
    </row>
    <row r="138" spans="1:20" s="23" customFormat="1" ht="13">
      <c r="A138" s="23" t="s">
        <v>2</v>
      </c>
      <c r="B138" s="120">
        <v>1700</v>
      </c>
      <c r="C138" s="120">
        <v>1700</v>
      </c>
      <c r="L138" s="9"/>
      <c r="P138" s="33"/>
      <c r="Q138" s="33"/>
      <c r="R138" s="33"/>
      <c r="S138" s="9"/>
      <c r="T138" s="33"/>
    </row>
    <row r="139" spans="1:20" s="23" customFormat="1" ht="13">
      <c r="A139" s="23" t="s">
        <v>350</v>
      </c>
      <c r="B139" s="120">
        <v>0</v>
      </c>
      <c r="C139" s="120">
        <v>0</v>
      </c>
      <c r="L139" s="9"/>
      <c r="P139" s="33"/>
      <c r="Q139" s="33"/>
      <c r="R139" s="33"/>
      <c r="S139" s="9"/>
      <c r="T139" s="33"/>
    </row>
    <row r="140" spans="1:20" s="23" customFormat="1" ht="13">
      <c r="A140" s="23" t="s">
        <v>351</v>
      </c>
      <c r="B140" s="120">
        <v>0</v>
      </c>
      <c r="C140" s="120">
        <v>0</v>
      </c>
      <c r="L140" s="9"/>
      <c r="P140" s="33"/>
      <c r="Q140" s="33"/>
      <c r="R140" s="33"/>
      <c r="S140" s="9"/>
      <c r="T140" s="33"/>
    </row>
    <row r="141" spans="1:20" s="23" customFormat="1" ht="13">
      <c r="A141" s="23" t="s">
        <v>352</v>
      </c>
      <c r="B141" s="120">
        <v>0</v>
      </c>
      <c r="C141" s="120">
        <v>0</v>
      </c>
      <c r="L141" s="9"/>
      <c r="P141" s="33"/>
      <c r="Q141" s="33"/>
      <c r="R141" s="33"/>
      <c r="S141" s="9"/>
      <c r="T141" s="33"/>
    </row>
    <row r="142" spans="1:20" s="23" customFormat="1" ht="13">
      <c r="A142" s="23" t="s">
        <v>3</v>
      </c>
      <c r="B142" s="120">
        <v>0</v>
      </c>
      <c r="C142" s="120">
        <v>0</v>
      </c>
      <c r="L142" s="9"/>
      <c r="P142" s="33"/>
      <c r="Q142" s="33"/>
      <c r="R142" s="33"/>
      <c r="S142" s="9"/>
      <c r="T142" s="33"/>
    </row>
    <row r="143" spans="1:20" s="23" customFormat="1" ht="13">
      <c r="A143" s="23" t="s">
        <v>1</v>
      </c>
      <c r="B143" s="120">
        <v>0</v>
      </c>
      <c r="C143" s="120">
        <v>0</v>
      </c>
      <c r="L143" s="9"/>
      <c r="P143" s="33"/>
      <c r="Q143" s="33"/>
      <c r="R143" s="33"/>
      <c r="S143" s="9"/>
      <c r="T143" s="33"/>
    </row>
    <row r="144" spans="1:20" s="23" customFormat="1" ht="13">
      <c r="B144" s="127">
        <f>SUM(B138:B143)</f>
        <v>1700</v>
      </c>
      <c r="C144" s="127">
        <f>SUM(C138:C143)</f>
        <v>1700</v>
      </c>
      <c r="L144" s="9"/>
      <c r="P144" s="33"/>
      <c r="Q144" s="33"/>
      <c r="R144" s="33"/>
      <c r="S144" s="9"/>
      <c r="T144" s="33"/>
    </row>
    <row r="145" spans="3:20" s="23" customFormat="1" ht="13">
      <c r="C145" s="120"/>
      <c r="L145" s="9"/>
      <c r="P145" s="33"/>
      <c r="Q145" s="33"/>
      <c r="R145" s="33"/>
      <c r="S145" s="9"/>
      <c r="T145" s="33"/>
    </row>
  </sheetData>
  <mergeCells count="1">
    <mergeCell ref="A1:C1"/>
  </mergeCells>
  <pageMargins left="0.70866141732283472" right="0.70866141732283472" top="0.74803149606299213" bottom="0.74803149606299213" header="0.31496062992125984" footer="0.31496062992125984"/>
  <pageSetup paperSize="9" scale="87" orientation="portrait" r:id="rId1"/>
  <rowBreaks count="2" manualBreakCount="2">
    <brk id="52" max="2" man="1"/>
    <brk id="109" max="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23"/>
  <sheetViews>
    <sheetView showGridLines="0" zoomScaleNormal="100" zoomScaleSheetLayoutView="100" workbookViewId="0">
      <selection sqref="A1:C1"/>
    </sheetView>
  </sheetViews>
  <sheetFormatPr defaultColWidth="9.08984375" defaultRowHeight="12.5"/>
  <cols>
    <col min="1" max="1" width="53.6328125" style="3" customWidth="1"/>
    <col min="2" max="2" width="9.90625" style="23" customWidth="1"/>
    <col min="3" max="3" width="9.90625" style="120" customWidth="1"/>
    <col min="4" max="4" width="9.453125" style="3" bestFit="1" customWidth="1"/>
    <col min="5" max="16384" width="9.08984375" style="3"/>
  </cols>
  <sheetData>
    <row r="1" spans="1:11" ht="41.25" customHeight="1">
      <c r="A1" s="425" t="s">
        <v>423</v>
      </c>
      <c r="B1" s="425"/>
      <c r="C1" s="426"/>
      <c r="D1" s="71"/>
    </row>
    <row r="2" spans="1:11" ht="15.75" customHeight="1"/>
    <row r="3" spans="1:11" ht="31.5" customHeight="1">
      <c r="A3" s="429" t="s">
        <v>416</v>
      </c>
      <c r="B3" s="429"/>
      <c r="C3" s="426"/>
    </row>
    <row r="4" spans="1:11" s="23" customFormat="1" ht="15" customHeight="1">
      <c r="A4" s="41"/>
      <c r="B4" s="41"/>
      <c r="C4" s="120"/>
    </row>
    <row r="5" spans="1:11" ht="21" customHeight="1">
      <c r="C5" s="121"/>
    </row>
    <row r="6" spans="1:11" ht="68.25" customHeight="1">
      <c r="A6"/>
      <c r="C6" s="122"/>
      <c r="E6" s="21"/>
      <c r="I6" s="4"/>
      <c r="K6" s="31"/>
    </row>
    <row r="7" spans="1:11" ht="15.5">
      <c r="A7" s="5"/>
      <c r="B7" s="24"/>
      <c r="E7"/>
      <c r="I7" s="4"/>
      <c r="K7"/>
    </row>
    <row r="8" spans="1:11" ht="15.5">
      <c r="A8" s="17" t="s">
        <v>417</v>
      </c>
      <c r="B8" s="40"/>
      <c r="E8"/>
      <c r="I8" s="13"/>
      <c r="K8"/>
    </row>
    <row r="9" spans="1:11" ht="14.5">
      <c r="A9" s="17" t="s">
        <v>419</v>
      </c>
      <c r="B9" s="40"/>
      <c r="E9"/>
      <c r="I9" s="14"/>
      <c r="K9"/>
    </row>
    <row r="10" spans="1:11" ht="14.5">
      <c r="A10" s="15" t="s">
        <v>418</v>
      </c>
      <c r="B10" s="15"/>
      <c r="E10"/>
      <c r="K10"/>
    </row>
    <row r="11" spans="1:11" ht="14.5">
      <c r="A11" s="6"/>
      <c r="B11" s="6"/>
      <c r="E11"/>
      <c r="K11"/>
    </row>
    <row r="12" spans="1:11" s="23" customFormat="1" ht="14.5">
      <c r="A12" s="6"/>
      <c r="B12" s="134" t="s">
        <v>390</v>
      </c>
      <c r="C12" s="134" t="s">
        <v>497</v>
      </c>
      <c r="E12"/>
      <c r="K12"/>
    </row>
    <row r="13" spans="1:11" ht="14.5">
      <c r="B13" s="123" t="s">
        <v>4</v>
      </c>
      <c r="C13" s="123" t="s">
        <v>4</v>
      </c>
      <c r="E13"/>
    </row>
    <row r="14" spans="1:11" ht="15.5">
      <c r="A14" s="1" t="s">
        <v>0</v>
      </c>
      <c r="B14" s="1"/>
      <c r="E14"/>
    </row>
    <row r="15" spans="1:11" ht="14.5">
      <c r="A15" s="3" t="s">
        <v>2</v>
      </c>
      <c r="B15" s="124">
        <f>B27+B64+B103+B161</f>
        <v>10505400</v>
      </c>
      <c r="C15" s="124">
        <f>C27+C64+C103+C161</f>
        <v>11035000</v>
      </c>
      <c r="D15" s="124"/>
      <c r="E15"/>
    </row>
    <row r="16" spans="1:11" s="23" customFormat="1" ht="14.5">
      <c r="A16" s="23" t="s">
        <v>350</v>
      </c>
      <c r="B16" s="124">
        <f t="shared" ref="B16:C18" si="0">B28+B65+B104+B162</f>
        <v>877000</v>
      </c>
      <c r="C16" s="124">
        <f t="shared" si="0"/>
        <v>1032100</v>
      </c>
      <c r="D16" s="124"/>
      <c r="E16"/>
    </row>
    <row r="17" spans="1:5" s="23" customFormat="1" ht="14.5">
      <c r="A17" s="23" t="s">
        <v>351</v>
      </c>
      <c r="B17" s="124">
        <f t="shared" si="0"/>
        <v>1602500</v>
      </c>
      <c r="C17" s="124">
        <f t="shared" si="0"/>
        <v>1694800</v>
      </c>
      <c r="D17" s="124"/>
      <c r="E17"/>
    </row>
    <row r="18" spans="1:5" ht="14.5">
      <c r="A18" s="23" t="s">
        <v>352</v>
      </c>
      <c r="B18" s="124">
        <f t="shared" si="0"/>
        <v>3785300</v>
      </c>
      <c r="C18" s="124">
        <f t="shared" si="0"/>
        <v>4009000</v>
      </c>
      <c r="D18" s="124"/>
      <c r="E18" s="150"/>
    </row>
    <row r="19" spans="1:5" s="23" customFormat="1" ht="14.5">
      <c r="A19" s="23" t="s">
        <v>353</v>
      </c>
      <c r="B19" s="120">
        <f>B107</f>
        <v>41700</v>
      </c>
      <c r="C19" s="120">
        <f>C107</f>
        <v>42500</v>
      </c>
      <c r="D19" s="120"/>
      <c r="E19" s="150"/>
    </row>
    <row r="20" spans="1:5" ht="14.5">
      <c r="A20" s="3" t="s">
        <v>3</v>
      </c>
      <c r="B20" s="124">
        <f>B31+B68+B108+B165</f>
        <v>0</v>
      </c>
      <c r="C20" s="124">
        <f>C31+C68+C108+C165</f>
        <v>0</v>
      </c>
      <c r="D20" s="124"/>
      <c r="E20" s="150"/>
    </row>
    <row r="21" spans="1:5" ht="14.5">
      <c r="A21" s="3" t="s">
        <v>1</v>
      </c>
      <c r="B21" s="124">
        <f>B32+B69+B109+B166</f>
        <v>-5204400</v>
      </c>
      <c r="C21" s="124">
        <f>C32+C69+C109+C166</f>
        <v>-5821200</v>
      </c>
      <c r="D21" s="124"/>
      <c r="E21" s="150"/>
    </row>
    <row r="22" spans="1:5" ht="15" thickBot="1">
      <c r="A22" s="3" t="s">
        <v>5</v>
      </c>
      <c r="B22" s="125">
        <f>SUM(B15:B21)</f>
        <v>11607500</v>
      </c>
      <c r="C22" s="125">
        <f>SUM(C15:C21)</f>
        <v>11992200</v>
      </c>
      <c r="D22" s="124"/>
      <c r="E22" s="150"/>
    </row>
    <row r="23" spans="1:5" ht="13.5" thickTop="1">
      <c r="C23" s="126"/>
    </row>
    <row r="24" spans="1:5" ht="15.5">
      <c r="A24" s="1" t="s">
        <v>6</v>
      </c>
      <c r="B24" s="1"/>
      <c r="C24" s="126"/>
    </row>
    <row r="25" spans="1:5" ht="13">
      <c r="A25" s="2"/>
      <c r="B25" s="22"/>
    </row>
    <row r="26" spans="1:5" ht="15.5">
      <c r="A26" s="28" t="s">
        <v>21</v>
      </c>
      <c r="B26" s="28"/>
    </row>
    <row r="27" spans="1:5">
      <c r="A27" s="3" t="s">
        <v>2</v>
      </c>
      <c r="B27" s="124">
        <f t="shared" ref="B27:C32" si="1">B37+B46+B55</f>
        <v>1142000</v>
      </c>
      <c r="C27" s="124">
        <f t="shared" si="1"/>
        <v>1030000</v>
      </c>
      <c r="D27" s="124"/>
    </row>
    <row r="28" spans="1:5" s="23" customFormat="1">
      <c r="A28" s="23" t="s">
        <v>350</v>
      </c>
      <c r="B28" s="124">
        <f t="shared" si="1"/>
        <v>0</v>
      </c>
      <c r="C28" s="124">
        <f t="shared" si="1"/>
        <v>0</v>
      </c>
      <c r="D28" s="124"/>
    </row>
    <row r="29" spans="1:5" s="23" customFormat="1">
      <c r="A29" s="23" t="s">
        <v>351</v>
      </c>
      <c r="B29" s="124">
        <f t="shared" si="1"/>
        <v>3600</v>
      </c>
      <c r="C29" s="124">
        <f t="shared" si="1"/>
        <v>3000</v>
      </c>
      <c r="D29" s="124"/>
    </row>
    <row r="30" spans="1:5">
      <c r="A30" s="23" t="s">
        <v>352</v>
      </c>
      <c r="B30" s="124">
        <f t="shared" si="1"/>
        <v>455800</v>
      </c>
      <c r="C30" s="124">
        <f t="shared" si="1"/>
        <v>618300</v>
      </c>
      <c r="D30" s="124"/>
    </row>
    <row r="31" spans="1:5">
      <c r="A31" s="3" t="s">
        <v>3</v>
      </c>
      <c r="B31" s="124">
        <f t="shared" si="1"/>
        <v>0</v>
      </c>
      <c r="C31" s="124">
        <f t="shared" si="1"/>
        <v>0</v>
      </c>
      <c r="D31" s="124"/>
    </row>
    <row r="32" spans="1:5">
      <c r="A32" s="3" t="s">
        <v>1</v>
      </c>
      <c r="B32" s="124">
        <f t="shared" si="1"/>
        <v>-4400</v>
      </c>
      <c r="C32" s="124">
        <f t="shared" si="1"/>
        <v>-4500</v>
      </c>
      <c r="D32" s="124"/>
    </row>
    <row r="33" spans="1:4" ht="13">
      <c r="B33" s="127">
        <f>SUM(B27:B32)</f>
        <v>1597000</v>
      </c>
      <c r="C33" s="127">
        <f>SUM(C27:C32)</f>
        <v>1646800</v>
      </c>
      <c r="D33" s="120"/>
    </row>
    <row r="34" spans="1:4" s="23" customFormat="1" ht="13">
      <c r="A34" s="22" t="s">
        <v>28</v>
      </c>
      <c r="B34" s="22"/>
      <c r="C34" s="126"/>
    </row>
    <row r="35" spans="1:4" s="23" customFormat="1" ht="13">
      <c r="A35" s="22"/>
      <c r="B35" s="22"/>
      <c r="C35" s="126"/>
    </row>
    <row r="36" spans="1:4" s="23" customFormat="1" ht="13">
      <c r="A36" s="22" t="s">
        <v>46</v>
      </c>
      <c r="B36" s="22"/>
      <c r="C36" s="120"/>
    </row>
    <row r="37" spans="1:4" s="23" customFormat="1">
      <c r="A37" s="23" t="s">
        <v>2</v>
      </c>
      <c r="B37" s="120">
        <v>898400</v>
      </c>
      <c r="C37" s="120">
        <v>897800</v>
      </c>
    </row>
    <row r="38" spans="1:4" s="23" customFormat="1">
      <c r="A38" s="23" t="s">
        <v>350</v>
      </c>
      <c r="B38" s="120">
        <v>0</v>
      </c>
      <c r="C38" s="120">
        <v>0</v>
      </c>
    </row>
    <row r="39" spans="1:4" s="23" customFormat="1">
      <c r="A39" s="23" t="s">
        <v>351</v>
      </c>
      <c r="B39" s="120">
        <v>2500</v>
      </c>
      <c r="C39" s="120">
        <v>2500</v>
      </c>
    </row>
    <row r="40" spans="1:4" s="23" customFormat="1">
      <c r="A40" s="23" t="s">
        <v>352</v>
      </c>
      <c r="B40" s="124">
        <v>96200</v>
      </c>
      <c r="C40" s="124">
        <v>95800</v>
      </c>
    </row>
    <row r="41" spans="1:4" s="23" customFormat="1">
      <c r="A41" s="23" t="s">
        <v>3</v>
      </c>
      <c r="B41" s="124">
        <v>0</v>
      </c>
      <c r="C41" s="124">
        <v>0</v>
      </c>
    </row>
    <row r="42" spans="1:4" s="23" customFormat="1">
      <c r="A42" s="23" t="s">
        <v>1</v>
      </c>
      <c r="B42" s="120">
        <v>-1400</v>
      </c>
      <c r="C42" s="120">
        <v>-1400</v>
      </c>
    </row>
    <row r="43" spans="1:4" s="23" customFormat="1" ht="13">
      <c r="B43" s="127">
        <f>SUM(B37:B42)</f>
        <v>995700</v>
      </c>
      <c r="C43" s="127">
        <f>SUM(C37:C42)</f>
        <v>994700</v>
      </c>
    </row>
    <row r="44" spans="1:4" s="23" customFormat="1" ht="13">
      <c r="C44" s="126"/>
    </row>
    <row r="45" spans="1:4" s="23" customFormat="1" ht="13">
      <c r="A45" s="22" t="s">
        <v>787</v>
      </c>
      <c r="B45" s="22"/>
      <c r="C45" s="120"/>
    </row>
    <row r="46" spans="1:4" s="23" customFormat="1">
      <c r="A46" s="23" t="s">
        <v>2</v>
      </c>
      <c r="B46" s="120">
        <v>241200</v>
      </c>
      <c r="C46" s="120">
        <v>129700</v>
      </c>
    </row>
    <row r="47" spans="1:4" s="23" customFormat="1">
      <c r="A47" s="23" t="s">
        <v>350</v>
      </c>
      <c r="B47" s="120">
        <v>0</v>
      </c>
      <c r="C47" s="120">
        <v>0</v>
      </c>
    </row>
    <row r="48" spans="1:4" s="23" customFormat="1">
      <c r="A48" s="23" t="s">
        <v>351</v>
      </c>
      <c r="B48" s="120">
        <v>1100</v>
      </c>
      <c r="C48" s="120">
        <v>500</v>
      </c>
    </row>
    <row r="49" spans="1:4" s="23" customFormat="1">
      <c r="A49" s="23" t="s">
        <v>352</v>
      </c>
      <c r="B49" s="124">
        <v>24200</v>
      </c>
      <c r="C49" s="124">
        <v>160500</v>
      </c>
    </row>
    <row r="50" spans="1:4" s="23" customFormat="1">
      <c r="A50" s="23" t="s">
        <v>3</v>
      </c>
      <c r="B50" s="124">
        <v>0</v>
      </c>
      <c r="C50" s="124">
        <v>0</v>
      </c>
    </row>
    <row r="51" spans="1:4" s="23" customFormat="1">
      <c r="A51" s="23" t="s">
        <v>1</v>
      </c>
      <c r="B51" s="120">
        <v>0</v>
      </c>
      <c r="C51" s="120">
        <v>0</v>
      </c>
    </row>
    <row r="52" spans="1:4" s="23" customFormat="1" ht="13">
      <c r="B52" s="127">
        <f>SUM(B46:B51)</f>
        <v>266500</v>
      </c>
      <c r="C52" s="127">
        <f>SUM(C46:C51)</f>
        <v>290700</v>
      </c>
    </row>
    <row r="53" spans="1:4" s="23" customFormat="1" ht="13">
      <c r="C53" s="126"/>
    </row>
    <row r="54" spans="1:4" s="23" customFormat="1" ht="13">
      <c r="A54" s="22" t="s">
        <v>47</v>
      </c>
      <c r="B54" s="120"/>
      <c r="C54" s="120"/>
    </row>
    <row r="55" spans="1:4" s="23" customFormat="1">
      <c r="A55" s="23" t="s">
        <v>2</v>
      </c>
      <c r="B55" s="120">
        <v>2400</v>
      </c>
      <c r="C55" s="120">
        <v>2500</v>
      </c>
    </row>
    <row r="56" spans="1:4" s="23" customFormat="1">
      <c r="A56" s="23" t="s">
        <v>350</v>
      </c>
      <c r="B56" s="120">
        <v>0</v>
      </c>
      <c r="C56" s="120">
        <v>0</v>
      </c>
    </row>
    <row r="57" spans="1:4" s="23" customFormat="1">
      <c r="A57" s="23" t="s">
        <v>351</v>
      </c>
      <c r="B57" s="120">
        <v>0</v>
      </c>
      <c r="C57" s="120">
        <v>0</v>
      </c>
    </row>
    <row r="58" spans="1:4" s="23" customFormat="1">
      <c r="A58" s="23" t="s">
        <v>352</v>
      </c>
      <c r="B58" s="124">
        <v>335400</v>
      </c>
      <c r="C58" s="124">
        <v>362000</v>
      </c>
    </row>
    <row r="59" spans="1:4" s="23" customFormat="1">
      <c r="A59" s="23" t="s">
        <v>3</v>
      </c>
      <c r="B59" s="124">
        <v>0</v>
      </c>
      <c r="C59" s="124">
        <v>0</v>
      </c>
    </row>
    <row r="60" spans="1:4" s="23" customFormat="1">
      <c r="A60" s="23" t="s">
        <v>1</v>
      </c>
      <c r="B60" s="120">
        <v>-3000</v>
      </c>
      <c r="C60" s="120">
        <v>-3100</v>
      </c>
    </row>
    <row r="61" spans="1:4" s="23" customFormat="1" ht="13">
      <c r="B61" s="127">
        <f>SUM(B55:B60)</f>
        <v>334800</v>
      </c>
      <c r="C61" s="127">
        <f>SUM(C55:C60)</f>
        <v>361400</v>
      </c>
    </row>
    <row r="62" spans="1:4" s="23" customFormat="1" ht="13">
      <c r="C62" s="126"/>
    </row>
    <row r="63" spans="1:4" ht="15.5">
      <c r="A63" s="28" t="s">
        <v>26</v>
      </c>
      <c r="B63" s="28"/>
    </row>
    <row r="64" spans="1:4">
      <c r="A64" s="3" t="s">
        <v>2</v>
      </c>
      <c r="B64" s="124">
        <f t="shared" ref="B64:C69" si="2">B75+B84+B93</f>
        <v>811500</v>
      </c>
      <c r="C64" s="124">
        <f t="shared" si="2"/>
        <v>838700</v>
      </c>
      <c r="D64" s="124"/>
    </row>
    <row r="65" spans="1:4" s="23" customFormat="1">
      <c r="A65" s="23" t="s">
        <v>350</v>
      </c>
      <c r="B65" s="124">
        <f t="shared" si="2"/>
        <v>0</v>
      </c>
      <c r="C65" s="124">
        <f t="shared" si="2"/>
        <v>0</v>
      </c>
      <c r="D65" s="124"/>
    </row>
    <row r="66" spans="1:4" s="23" customFormat="1">
      <c r="A66" s="23" t="s">
        <v>351</v>
      </c>
      <c r="B66" s="124">
        <f t="shared" si="2"/>
        <v>32300</v>
      </c>
      <c r="C66" s="124">
        <f t="shared" si="2"/>
        <v>34300</v>
      </c>
      <c r="D66" s="124"/>
    </row>
    <row r="67" spans="1:4">
      <c r="A67" s="23" t="s">
        <v>352</v>
      </c>
      <c r="B67" s="124">
        <f t="shared" si="2"/>
        <v>534700</v>
      </c>
      <c r="C67" s="124">
        <f t="shared" si="2"/>
        <v>515600</v>
      </c>
      <c r="D67" s="124"/>
    </row>
    <row r="68" spans="1:4">
      <c r="A68" s="3" t="s">
        <v>3</v>
      </c>
      <c r="B68" s="124">
        <f t="shared" si="2"/>
        <v>0</v>
      </c>
      <c r="C68" s="124">
        <f t="shared" si="2"/>
        <v>0</v>
      </c>
      <c r="D68" s="124"/>
    </row>
    <row r="69" spans="1:4">
      <c r="A69" s="3" t="s">
        <v>1</v>
      </c>
      <c r="B69" s="124">
        <f t="shared" si="2"/>
        <v>-53900</v>
      </c>
      <c r="C69" s="124">
        <f t="shared" si="2"/>
        <v>-46500</v>
      </c>
      <c r="D69" s="124"/>
    </row>
    <row r="70" spans="1:4" ht="13">
      <c r="B70" s="127">
        <f>SUM(B64:B69)</f>
        <v>1324600</v>
      </c>
      <c r="C70" s="127">
        <f>SUM(C64:C69)</f>
        <v>1342100</v>
      </c>
      <c r="D70" s="120"/>
    </row>
    <row r="71" spans="1:4" s="23" customFormat="1" ht="13">
      <c r="C71" s="126"/>
    </row>
    <row r="72" spans="1:4" s="23" customFormat="1" ht="13">
      <c r="A72" s="22" t="s">
        <v>28</v>
      </c>
      <c r="B72" s="22"/>
      <c r="C72" s="126"/>
    </row>
    <row r="73" spans="1:4" s="23" customFormat="1" ht="13">
      <c r="A73" s="22"/>
      <c r="B73" s="22"/>
      <c r="C73" s="126"/>
    </row>
    <row r="74" spans="1:4" s="23" customFormat="1" ht="13">
      <c r="A74" s="22" t="s">
        <v>49</v>
      </c>
      <c r="B74" s="22"/>
      <c r="C74" s="120"/>
    </row>
    <row r="75" spans="1:4" s="23" customFormat="1">
      <c r="A75" s="23" t="s">
        <v>2</v>
      </c>
      <c r="B75" s="120">
        <v>447400</v>
      </c>
      <c r="C75" s="120">
        <v>466200</v>
      </c>
    </row>
    <row r="76" spans="1:4" s="23" customFormat="1">
      <c r="A76" s="23" t="s">
        <v>350</v>
      </c>
      <c r="B76" s="120">
        <v>0</v>
      </c>
      <c r="C76" s="120">
        <v>0</v>
      </c>
    </row>
    <row r="77" spans="1:4" s="23" customFormat="1">
      <c r="A77" s="23" t="s">
        <v>351</v>
      </c>
      <c r="B77" s="120">
        <v>800</v>
      </c>
      <c r="C77" s="120">
        <v>1400</v>
      </c>
    </row>
    <row r="78" spans="1:4" s="23" customFormat="1">
      <c r="A78" s="23" t="s">
        <v>352</v>
      </c>
      <c r="B78" s="124">
        <v>80700</v>
      </c>
      <c r="C78" s="124">
        <v>82200</v>
      </c>
    </row>
    <row r="79" spans="1:4" s="23" customFormat="1">
      <c r="A79" s="23" t="s">
        <v>3</v>
      </c>
      <c r="B79" s="124">
        <v>0</v>
      </c>
      <c r="C79" s="124">
        <v>0</v>
      </c>
    </row>
    <row r="80" spans="1:4" s="23" customFormat="1">
      <c r="A80" s="23" t="s">
        <v>1</v>
      </c>
      <c r="B80" s="120">
        <v>-23300</v>
      </c>
      <c r="C80" s="120">
        <v>0</v>
      </c>
    </row>
    <row r="81" spans="1:3" s="23" customFormat="1" ht="13">
      <c r="B81" s="127">
        <f>SUM(B75:B80)</f>
        <v>505600</v>
      </c>
      <c r="C81" s="127">
        <f>SUM(C75:C80)</f>
        <v>549800</v>
      </c>
    </row>
    <row r="82" spans="1:3" s="23" customFormat="1" ht="13">
      <c r="C82" s="126"/>
    </row>
    <row r="83" spans="1:3" s="23" customFormat="1" ht="13">
      <c r="A83" s="22" t="s">
        <v>50</v>
      </c>
      <c r="B83" s="22"/>
      <c r="C83" s="120"/>
    </row>
    <row r="84" spans="1:3" s="23" customFormat="1">
      <c r="A84" s="23" t="s">
        <v>2</v>
      </c>
      <c r="B84" s="120">
        <v>335400</v>
      </c>
      <c r="C84" s="120">
        <v>341800</v>
      </c>
    </row>
    <row r="85" spans="1:3" s="23" customFormat="1">
      <c r="A85" s="23" t="s">
        <v>350</v>
      </c>
      <c r="B85" s="120">
        <v>0</v>
      </c>
      <c r="C85" s="120">
        <v>0</v>
      </c>
    </row>
    <row r="86" spans="1:3" s="23" customFormat="1">
      <c r="A86" s="23" t="s">
        <v>351</v>
      </c>
      <c r="B86" s="120">
        <v>31500</v>
      </c>
      <c r="C86" s="120">
        <v>32900</v>
      </c>
    </row>
    <row r="87" spans="1:3" s="23" customFormat="1">
      <c r="A87" s="23" t="s">
        <v>352</v>
      </c>
      <c r="B87" s="124">
        <v>392800</v>
      </c>
      <c r="C87" s="124">
        <v>369300</v>
      </c>
    </row>
    <row r="88" spans="1:3" s="23" customFormat="1">
      <c r="A88" s="23" t="s">
        <v>3</v>
      </c>
      <c r="B88" s="124">
        <v>0</v>
      </c>
      <c r="C88" s="124">
        <v>0</v>
      </c>
    </row>
    <row r="89" spans="1:3" s="23" customFormat="1">
      <c r="A89" s="23" t="s">
        <v>1</v>
      </c>
      <c r="B89" s="120">
        <v>-30600</v>
      </c>
      <c r="C89" s="120">
        <v>-46500</v>
      </c>
    </row>
    <row r="90" spans="1:3" s="23" customFormat="1" ht="13">
      <c r="B90" s="127">
        <f>SUM(B84:B89)</f>
        <v>729100</v>
      </c>
      <c r="C90" s="127">
        <f>SUM(C84:C89)</f>
        <v>697500</v>
      </c>
    </row>
    <row r="91" spans="1:3" s="23" customFormat="1" ht="13">
      <c r="C91" s="126"/>
    </row>
    <row r="92" spans="1:3" ht="13">
      <c r="A92" s="22" t="s">
        <v>51</v>
      </c>
      <c r="B92" s="22"/>
    </row>
    <row r="93" spans="1:3">
      <c r="A93" s="23" t="s">
        <v>2</v>
      </c>
      <c r="B93" s="120">
        <v>28700</v>
      </c>
      <c r="C93" s="120">
        <v>30700</v>
      </c>
    </row>
    <row r="94" spans="1:3" s="23" customFormat="1">
      <c r="A94" s="23" t="s">
        <v>350</v>
      </c>
      <c r="B94" s="120">
        <v>0</v>
      </c>
      <c r="C94" s="120">
        <v>0</v>
      </c>
    </row>
    <row r="95" spans="1:3" s="23" customFormat="1">
      <c r="A95" s="23" t="s">
        <v>351</v>
      </c>
      <c r="B95" s="120">
        <v>0</v>
      </c>
      <c r="C95" s="120">
        <v>0</v>
      </c>
    </row>
    <row r="96" spans="1:3">
      <c r="A96" s="23" t="s">
        <v>352</v>
      </c>
      <c r="B96" s="124">
        <v>61200</v>
      </c>
      <c r="C96" s="124">
        <v>64100</v>
      </c>
    </row>
    <row r="97" spans="1:4">
      <c r="A97" s="23" t="s">
        <v>3</v>
      </c>
      <c r="B97" s="124">
        <v>0</v>
      </c>
      <c r="C97" s="124">
        <v>0</v>
      </c>
    </row>
    <row r="98" spans="1:4">
      <c r="A98" s="23" t="s">
        <v>1</v>
      </c>
      <c r="B98" s="120">
        <v>0</v>
      </c>
      <c r="C98" s="120">
        <v>0</v>
      </c>
    </row>
    <row r="99" spans="1:4" ht="13">
      <c r="A99" s="23"/>
      <c r="B99" s="127">
        <f>SUM(B93:B98)</f>
        <v>89900</v>
      </c>
      <c r="C99" s="127">
        <f>SUM(C93:C98)</f>
        <v>94800</v>
      </c>
    </row>
    <row r="102" spans="1:4" s="23" customFormat="1" ht="15.5">
      <c r="A102" s="28" t="s">
        <v>22</v>
      </c>
      <c r="B102" s="28"/>
      <c r="C102" s="120"/>
    </row>
    <row r="103" spans="1:4" s="23" customFormat="1">
      <c r="A103" s="23" t="s">
        <v>2</v>
      </c>
      <c r="B103" s="124">
        <f t="shared" ref="B103:C106" si="3">B115+B124+B134+B143+B152</f>
        <v>2000800</v>
      </c>
      <c r="C103" s="124">
        <f t="shared" si="3"/>
        <v>2123000</v>
      </c>
      <c r="D103" s="124"/>
    </row>
    <row r="104" spans="1:4" s="23" customFormat="1">
      <c r="A104" s="23" t="s">
        <v>350</v>
      </c>
      <c r="B104" s="124">
        <f t="shared" si="3"/>
        <v>511200</v>
      </c>
      <c r="C104" s="124">
        <f t="shared" si="3"/>
        <v>458300</v>
      </c>
      <c r="D104" s="124"/>
    </row>
    <row r="105" spans="1:4" s="23" customFormat="1">
      <c r="A105" s="23" t="s">
        <v>351</v>
      </c>
      <c r="B105" s="124">
        <f t="shared" si="3"/>
        <v>13000</v>
      </c>
      <c r="C105" s="124">
        <f t="shared" si="3"/>
        <v>16600</v>
      </c>
      <c r="D105" s="124"/>
    </row>
    <row r="106" spans="1:4" s="23" customFormat="1">
      <c r="A106" s="23" t="s">
        <v>352</v>
      </c>
      <c r="B106" s="124">
        <f t="shared" si="3"/>
        <v>420000</v>
      </c>
      <c r="C106" s="124">
        <f t="shared" si="3"/>
        <v>329000</v>
      </c>
      <c r="D106" s="124"/>
    </row>
    <row r="107" spans="1:4" s="23" customFormat="1">
      <c r="A107" s="23" t="s">
        <v>353</v>
      </c>
      <c r="B107" s="124">
        <f>B128</f>
        <v>41700</v>
      </c>
      <c r="C107" s="124">
        <f>C128</f>
        <v>42500</v>
      </c>
      <c r="D107" s="124"/>
    </row>
    <row r="108" spans="1:4" s="23" customFormat="1">
      <c r="A108" s="23" t="s">
        <v>3</v>
      </c>
      <c r="B108" s="124">
        <f t="shared" ref="B108:C109" si="4">B119+B129+B138+B147+B156</f>
        <v>0</v>
      </c>
      <c r="C108" s="124">
        <f t="shared" si="4"/>
        <v>0</v>
      </c>
      <c r="D108" s="124"/>
    </row>
    <row r="109" spans="1:4" s="23" customFormat="1">
      <c r="A109" s="23" t="s">
        <v>1</v>
      </c>
      <c r="B109" s="124">
        <f t="shared" si="4"/>
        <v>-275300</v>
      </c>
      <c r="C109" s="124">
        <f t="shared" si="4"/>
        <v>-308300</v>
      </c>
      <c r="D109" s="124"/>
    </row>
    <row r="110" spans="1:4" s="23" customFormat="1" ht="13">
      <c r="B110" s="127">
        <f>SUM(B103:B109)</f>
        <v>2711400</v>
      </c>
      <c r="C110" s="127">
        <f>SUM(C103:C109)</f>
        <v>2661100</v>
      </c>
      <c r="D110" s="120"/>
    </row>
    <row r="111" spans="1:4" s="23" customFormat="1" ht="13">
      <c r="C111" s="126"/>
    </row>
    <row r="112" spans="1:4" s="23" customFormat="1" ht="13">
      <c r="A112" s="22" t="s">
        <v>28</v>
      </c>
      <c r="B112" s="22"/>
      <c r="C112" s="126"/>
    </row>
    <row r="113" spans="1:3" s="23" customFormat="1" ht="13">
      <c r="A113" s="22"/>
      <c r="B113" s="22"/>
      <c r="C113" s="126"/>
    </row>
    <row r="114" spans="1:3" s="23" customFormat="1" ht="13">
      <c r="A114" s="22" t="s">
        <v>52</v>
      </c>
      <c r="B114" s="22"/>
      <c r="C114" s="120"/>
    </row>
    <row r="115" spans="1:3" s="23" customFormat="1">
      <c r="A115" s="23" t="s">
        <v>2</v>
      </c>
      <c r="B115" s="120">
        <v>156200</v>
      </c>
      <c r="C115" s="120">
        <v>161000</v>
      </c>
    </row>
    <row r="116" spans="1:3" s="23" customFormat="1">
      <c r="A116" s="23" t="s">
        <v>350</v>
      </c>
      <c r="B116" s="120">
        <v>0</v>
      </c>
      <c r="C116" s="120">
        <v>0</v>
      </c>
    </row>
    <row r="117" spans="1:3" s="23" customFormat="1">
      <c r="A117" s="23" t="s">
        <v>351</v>
      </c>
      <c r="B117" s="120">
        <v>700</v>
      </c>
      <c r="C117" s="120">
        <v>800</v>
      </c>
    </row>
    <row r="118" spans="1:3" s="23" customFormat="1">
      <c r="A118" s="23" t="s">
        <v>352</v>
      </c>
      <c r="B118" s="124">
        <v>64800</v>
      </c>
      <c r="C118" s="124">
        <v>61000</v>
      </c>
    </row>
    <row r="119" spans="1:3">
      <c r="A119" s="23" t="s">
        <v>3</v>
      </c>
      <c r="B119" s="124">
        <v>0</v>
      </c>
      <c r="C119" s="124">
        <v>0</v>
      </c>
    </row>
    <row r="120" spans="1:3">
      <c r="A120" s="23" t="s">
        <v>1</v>
      </c>
      <c r="B120" s="120">
        <v>-700</v>
      </c>
      <c r="C120" s="120">
        <v>-700</v>
      </c>
    </row>
    <row r="121" spans="1:3" ht="13">
      <c r="A121" s="23"/>
      <c r="B121" s="127">
        <f>SUM(B115:B120)</f>
        <v>221000</v>
      </c>
      <c r="C121" s="127">
        <f>SUM(C115:C120)</f>
        <v>222100</v>
      </c>
    </row>
    <row r="123" spans="1:3" s="23" customFormat="1" ht="13">
      <c r="A123" s="22" t="s">
        <v>68</v>
      </c>
      <c r="B123" s="22"/>
      <c r="C123" s="120"/>
    </row>
    <row r="124" spans="1:3" s="23" customFormat="1">
      <c r="A124" s="120" t="s">
        <v>2</v>
      </c>
      <c r="B124" s="120">
        <v>108400</v>
      </c>
      <c r="C124" s="120">
        <v>113300</v>
      </c>
    </row>
    <row r="125" spans="1:3" s="23" customFormat="1">
      <c r="A125" s="23" t="s">
        <v>350</v>
      </c>
      <c r="B125" s="120">
        <v>0</v>
      </c>
      <c r="C125" s="120">
        <v>0</v>
      </c>
    </row>
    <row r="126" spans="1:3" s="23" customFormat="1">
      <c r="A126" s="23" t="s">
        <v>351</v>
      </c>
      <c r="B126" s="120">
        <v>0</v>
      </c>
      <c r="C126" s="120">
        <v>0</v>
      </c>
    </row>
    <row r="127" spans="1:3" s="23" customFormat="1">
      <c r="A127" s="23" t="s">
        <v>352</v>
      </c>
      <c r="B127" s="124">
        <v>10600</v>
      </c>
      <c r="C127" s="124">
        <v>11200</v>
      </c>
    </row>
    <row r="128" spans="1:3" s="23" customFormat="1">
      <c r="A128" s="23" t="s">
        <v>353</v>
      </c>
      <c r="B128" s="124">
        <v>41700</v>
      </c>
      <c r="C128" s="124">
        <v>42500</v>
      </c>
    </row>
    <row r="129" spans="1:3" s="23" customFormat="1">
      <c r="A129" s="23" t="s">
        <v>3</v>
      </c>
      <c r="B129" s="124">
        <v>0</v>
      </c>
      <c r="C129" s="124">
        <v>0</v>
      </c>
    </row>
    <row r="130" spans="1:3" s="23" customFormat="1">
      <c r="A130" s="23" t="s">
        <v>1</v>
      </c>
      <c r="B130" s="120">
        <v>-256100</v>
      </c>
      <c r="C130" s="120">
        <v>-283500</v>
      </c>
    </row>
    <row r="131" spans="1:3" s="23" customFormat="1" ht="13">
      <c r="B131" s="127">
        <f>SUM(B124:B130)</f>
        <v>-95400</v>
      </c>
      <c r="C131" s="127">
        <f>SUM(C124:C130)</f>
        <v>-116500</v>
      </c>
    </row>
    <row r="132" spans="1:3" s="23" customFormat="1">
      <c r="C132" s="120"/>
    </row>
    <row r="133" spans="1:3" ht="13">
      <c r="A133" s="22" t="s">
        <v>23</v>
      </c>
      <c r="B133" s="22"/>
    </row>
    <row r="134" spans="1:3">
      <c r="A134" s="23" t="s">
        <v>2</v>
      </c>
      <c r="B134" s="120">
        <v>1004500</v>
      </c>
      <c r="C134" s="120">
        <v>1106800</v>
      </c>
    </row>
    <row r="135" spans="1:3" s="23" customFormat="1">
      <c r="A135" s="23" t="s">
        <v>350</v>
      </c>
      <c r="B135" s="120">
        <v>0</v>
      </c>
      <c r="C135" s="120">
        <v>0</v>
      </c>
    </row>
    <row r="136" spans="1:3" s="23" customFormat="1">
      <c r="A136" s="23" t="s">
        <v>351</v>
      </c>
      <c r="B136" s="120">
        <v>2300</v>
      </c>
      <c r="C136" s="120">
        <v>2300</v>
      </c>
    </row>
    <row r="137" spans="1:3">
      <c r="A137" s="23" t="s">
        <v>352</v>
      </c>
      <c r="B137" s="124">
        <v>71400</v>
      </c>
      <c r="C137" s="124">
        <v>67200</v>
      </c>
    </row>
    <row r="138" spans="1:3">
      <c r="A138" s="23" t="s">
        <v>3</v>
      </c>
      <c r="B138" s="124">
        <v>0</v>
      </c>
      <c r="C138" s="124">
        <v>0</v>
      </c>
    </row>
    <row r="139" spans="1:3">
      <c r="A139" s="23" t="s">
        <v>1</v>
      </c>
      <c r="B139" s="120">
        <v>-1100</v>
      </c>
      <c r="C139" s="120">
        <v>0</v>
      </c>
    </row>
    <row r="140" spans="1:3" ht="13">
      <c r="A140" s="23"/>
      <c r="B140" s="127">
        <f>SUM(B134:B139)</f>
        <v>1077100</v>
      </c>
      <c r="C140" s="127">
        <f>SUM(C134:C139)</f>
        <v>1176300</v>
      </c>
    </row>
    <row r="142" spans="1:3" ht="13">
      <c r="A142" s="22" t="s">
        <v>53</v>
      </c>
      <c r="B142" s="120"/>
    </row>
    <row r="143" spans="1:3">
      <c r="A143" s="23" t="s">
        <v>2</v>
      </c>
      <c r="B143" s="124">
        <v>353900</v>
      </c>
      <c r="C143" s="120">
        <v>374500</v>
      </c>
    </row>
    <row r="144" spans="1:3" s="23" customFormat="1">
      <c r="A144" s="23" t="s">
        <v>350</v>
      </c>
      <c r="B144" s="124">
        <v>511200</v>
      </c>
      <c r="C144" s="120">
        <v>458300</v>
      </c>
    </row>
    <row r="145" spans="1:3" s="23" customFormat="1">
      <c r="A145" s="23" t="s">
        <v>351</v>
      </c>
      <c r="B145" s="124">
        <v>6400</v>
      </c>
      <c r="C145" s="120">
        <v>9100</v>
      </c>
    </row>
    <row r="146" spans="1:3">
      <c r="A146" s="23" t="s">
        <v>352</v>
      </c>
      <c r="B146" s="124">
        <v>210100</v>
      </c>
      <c r="C146" s="124">
        <v>133300</v>
      </c>
    </row>
    <row r="147" spans="1:3">
      <c r="A147" s="23" t="s">
        <v>3</v>
      </c>
      <c r="B147" s="124">
        <v>0</v>
      </c>
      <c r="C147" s="124">
        <v>0</v>
      </c>
    </row>
    <row r="148" spans="1:3">
      <c r="A148" s="23" t="s">
        <v>1</v>
      </c>
      <c r="B148" s="124">
        <v>-17400</v>
      </c>
      <c r="C148" s="120">
        <v>-24100</v>
      </c>
    </row>
    <row r="149" spans="1:3" ht="13">
      <c r="A149" s="23"/>
      <c r="B149" s="127">
        <f>SUM(B143:B148)</f>
        <v>1064200</v>
      </c>
      <c r="C149" s="127">
        <f>SUM(C143:C148)</f>
        <v>951100</v>
      </c>
    </row>
    <row r="151" spans="1:3" ht="13">
      <c r="A151" s="22" t="s">
        <v>54</v>
      </c>
      <c r="B151" s="22"/>
    </row>
    <row r="152" spans="1:3">
      <c r="A152" s="23" t="s">
        <v>2</v>
      </c>
      <c r="B152" s="120">
        <v>377800</v>
      </c>
      <c r="C152" s="120">
        <v>367400</v>
      </c>
    </row>
    <row r="153" spans="1:3" s="23" customFormat="1">
      <c r="A153" s="23" t="s">
        <v>350</v>
      </c>
      <c r="B153" s="120">
        <v>0</v>
      </c>
      <c r="C153" s="120">
        <v>0</v>
      </c>
    </row>
    <row r="154" spans="1:3" s="23" customFormat="1">
      <c r="A154" s="23" t="s">
        <v>351</v>
      </c>
      <c r="B154" s="120">
        <v>3600</v>
      </c>
      <c r="C154" s="120">
        <v>4400</v>
      </c>
    </row>
    <row r="155" spans="1:3">
      <c r="A155" s="23" t="s">
        <v>352</v>
      </c>
      <c r="B155" s="124">
        <v>63100</v>
      </c>
      <c r="C155" s="124">
        <v>56300</v>
      </c>
    </row>
    <row r="156" spans="1:3">
      <c r="A156" s="23" t="s">
        <v>3</v>
      </c>
      <c r="B156" s="124">
        <v>0</v>
      </c>
      <c r="C156" s="124">
        <v>0</v>
      </c>
    </row>
    <row r="157" spans="1:3">
      <c r="A157" s="23" t="s">
        <v>1</v>
      </c>
      <c r="B157" s="120">
        <v>0</v>
      </c>
      <c r="C157" s="120">
        <v>0</v>
      </c>
    </row>
    <row r="158" spans="1:3" ht="13">
      <c r="A158" s="23"/>
      <c r="B158" s="127">
        <f>SUM(B152:B157)</f>
        <v>444500</v>
      </c>
      <c r="C158" s="127">
        <f>SUM(C152:C157)</f>
        <v>428100</v>
      </c>
    </row>
    <row r="160" spans="1:3" ht="28.5" customHeight="1">
      <c r="A160" s="28" t="s">
        <v>24</v>
      </c>
      <c r="B160" s="28"/>
    </row>
    <row r="161" spans="1:3">
      <c r="A161" s="23" t="s">
        <v>2</v>
      </c>
      <c r="B161" s="124">
        <f t="shared" ref="B161:C166" si="5">B172+B181+B190+B199+B208+B217</f>
        <v>6551100</v>
      </c>
      <c r="C161" s="124">
        <f t="shared" si="5"/>
        <v>7043300</v>
      </c>
    </row>
    <row r="162" spans="1:3">
      <c r="A162" s="23" t="s">
        <v>350</v>
      </c>
      <c r="B162" s="124">
        <f t="shared" si="5"/>
        <v>365800</v>
      </c>
      <c r="C162" s="124">
        <f t="shared" si="5"/>
        <v>573800</v>
      </c>
    </row>
    <row r="163" spans="1:3">
      <c r="A163" s="23" t="s">
        <v>351</v>
      </c>
      <c r="B163" s="124">
        <f t="shared" si="5"/>
        <v>1553600</v>
      </c>
      <c r="C163" s="124">
        <f t="shared" si="5"/>
        <v>1640900</v>
      </c>
    </row>
    <row r="164" spans="1:3">
      <c r="A164" s="23" t="s">
        <v>352</v>
      </c>
      <c r="B164" s="124">
        <f t="shared" si="5"/>
        <v>2374800</v>
      </c>
      <c r="C164" s="124">
        <f t="shared" si="5"/>
        <v>2546100</v>
      </c>
    </row>
    <row r="165" spans="1:3">
      <c r="A165" s="23" t="s">
        <v>3</v>
      </c>
      <c r="B165" s="124">
        <f t="shared" si="5"/>
        <v>0</v>
      </c>
      <c r="C165" s="124">
        <f t="shared" si="5"/>
        <v>0</v>
      </c>
    </row>
    <row r="166" spans="1:3">
      <c r="A166" s="23" t="s">
        <v>1</v>
      </c>
      <c r="B166" s="124">
        <f t="shared" si="5"/>
        <v>-4870800</v>
      </c>
      <c r="C166" s="124">
        <f t="shared" si="5"/>
        <v>-5461900</v>
      </c>
    </row>
    <row r="167" spans="1:3" ht="13">
      <c r="A167" s="23"/>
      <c r="B167" s="127">
        <f>SUM(B161:B166)</f>
        <v>5974500</v>
      </c>
      <c r="C167" s="127">
        <f>SUM(C161:C166)</f>
        <v>6342200</v>
      </c>
    </row>
    <row r="168" spans="1:3" ht="13">
      <c r="A168" s="23"/>
      <c r="C168" s="126"/>
    </row>
    <row r="169" spans="1:3" ht="13">
      <c r="A169" s="22" t="s">
        <v>28</v>
      </c>
      <c r="B169" s="22"/>
      <c r="C169" s="126"/>
    </row>
    <row r="170" spans="1:3" ht="13">
      <c r="A170" s="22"/>
      <c r="B170" s="22"/>
      <c r="C170" s="126"/>
    </row>
    <row r="171" spans="1:3" ht="13">
      <c r="A171" s="22" t="s">
        <v>69</v>
      </c>
      <c r="B171" s="22"/>
    </row>
    <row r="172" spans="1:3">
      <c r="A172" s="23" t="s">
        <v>2</v>
      </c>
      <c r="B172" s="120">
        <v>142000</v>
      </c>
      <c r="C172" s="120">
        <v>110200</v>
      </c>
    </row>
    <row r="173" spans="1:3">
      <c r="A173" s="23" t="s">
        <v>350</v>
      </c>
      <c r="B173" s="120">
        <v>42700</v>
      </c>
      <c r="C173" s="120">
        <v>54200</v>
      </c>
    </row>
    <row r="174" spans="1:3">
      <c r="A174" s="23" t="s">
        <v>351</v>
      </c>
      <c r="B174" s="120">
        <v>4700</v>
      </c>
      <c r="C174" s="120">
        <v>5100</v>
      </c>
    </row>
    <row r="175" spans="1:3">
      <c r="A175" s="23" t="s">
        <v>352</v>
      </c>
      <c r="B175" s="124">
        <v>42200</v>
      </c>
      <c r="C175" s="124">
        <v>41500</v>
      </c>
    </row>
    <row r="176" spans="1:3">
      <c r="A176" s="23" t="s">
        <v>3</v>
      </c>
      <c r="B176" s="124">
        <v>0</v>
      </c>
      <c r="C176" s="124">
        <v>0</v>
      </c>
    </row>
    <row r="177" spans="1:3">
      <c r="A177" s="23" t="s">
        <v>1</v>
      </c>
      <c r="B177" s="120">
        <v>-141000</v>
      </c>
      <c r="C177" s="120">
        <v>-143800</v>
      </c>
    </row>
    <row r="178" spans="1:3" ht="13">
      <c r="A178" s="23"/>
      <c r="B178" s="127">
        <f>SUM(B172:B177)</f>
        <v>90600</v>
      </c>
      <c r="C178" s="127">
        <f>SUM(C172:C177)</f>
        <v>67200</v>
      </c>
    </row>
    <row r="179" spans="1:3" ht="13">
      <c r="A179" s="23"/>
      <c r="C179" s="126"/>
    </row>
    <row r="180" spans="1:3" s="23" customFormat="1" ht="13">
      <c r="A180" s="22" t="s">
        <v>496</v>
      </c>
      <c r="B180" s="22"/>
      <c r="C180" s="120"/>
    </row>
    <row r="181" spans="1:3" s="23" customFormat="1">
      <c r="A181" s="23" t="s">
        <v>2</v>
      </c>
      <c r="B181" s="124">
        <v>35700</v>
      </c>
      <c r="C181" s="120">
        <v>49700</v>
      </c>
    </row>
    <row r="182" spans="1:3" s="23" customFormat="1">
      <c r="A182" s="23" t="s">
        <v>350</v>
      </c>
      <c r="B182" s="124">
        <v>174700</v>
      </c>
      <c r="C182" s="120">
        <v>379300</v>
      </c>
    </row>
    <row r="183" spans="1:3" s="23" customFormat="1">
      <c r="A183" s="23" t="s">
        <v>351</v>
      </c>
      <c r="B183" s="124">
        <v>0</v>
      </c>
      <c r="C183" s="120">
        <v>0</v>
      </c>
    </row>
    <row r="184" spans="1:3" s="23" customFormat="1">
      <c r="A184" s="23" t="s">
        <v>352</v>
      </c>
      <c r="B184" s="124">
        <v>76400</v>
      </c>
      <c r="C184" s="124">
        <v>37300</v>
      </c>
    </row>
    <row r="185" spans="1:3" s="23" customFormat="1">
      <c r="A185" s="23" t="s">
        <v>3</v>
      </c>
      <c r="B185" s="124">
        <v>0</v>
      </c>
      <c r="C185" s="124">
        <v>0</v>
      </c>
    </row>
    <row r="186" spans="1:3" s="23" customFormat="1">
      <c r="A186" s="23" t="s">
        <v>1</v>
      </c>
      <c r="B186" s="124">
        <v>0</v>
      </c>
      <c r="C186" s="120">
        <v>0</v>
      </c>
    </row>
    <row r="187" spans="1:3" s="23" customFormat="1" ht="13">
      <c r="B187" s="127">
        <f>SUM(B181:B186)</f>
        <v>286800</v>
      </c>
      <c r="C187" s="127">
        <f>SUM(C181:C186)</f>
        <v>466300</v>
      </c>
    </row>
    <row r="188" spans="1:3" s="23" customFormat="1" ht="13">
      <c r="C188" s="126"/>
    </row>
    <row r="189" spans="1:3" ht="13">
      <c r="A189" s="22" t="s">
        <v>70</v>
      </c>
      <c r="B189" s="22"/>
    </row>
    <row r="190" spans="1:3">
      <c r="A190" s="23" t="s">
        <v>2</v>
      </c>
      <c r="B190" s="120">
        <v>395300</v>
      </c>
      <c r="C190" s="120">
        <v>491300</v>
      </c>
    </row>
    <row r="191" spans="1:3">
      <c r="A191" s="23" t="s">
        <v>350</v>
      </c>
      <c r="B191" s="120">
        <v>28400</v>
      </c>
      <c r="C191" s="120">
        <v>15500</v>
      </c>
    </row>
    <row r="192" spans="1:3">
      <c r="A192" s="23" t="s">
        <v>351</v>
      </c>
      <c r="B192" s="120">
        <v>23400</v>
      </c>
      <c r="C192" s="120">
        <v>30100</v>
      </c>
    </row>
    <row r="193" spans="1:3">
      <c r="A193" s="23" t="s">
        <v>352</v>
      </c>
      <c r="B193" s="124">
        <v>250600</v>
      </c>
      <c r="C193" s="124">
        <v>246500</v>
      </c>
    </row>
    <row r="194" spans="1:3">
      <c r="A194" s="23" t="s">
        <v>3</v>
      </c>
      <c r="B194" s="124">
        <v>0</v>
      </c>
      <c r="C194" s="124">
        <v>0</v>
      </c>
    </row>
    <row r="195" spans="1:3">
      <c r="A195" s="23" t="s">
        <v>1</v>
      </c>
      <c r="B195" s="120">
        <v>0</v>
      </c>
      <c r="C195" s="120">
        <v>0</v>
      </c>
    </row>
    <row r="196" spans="1:3" ht="13">
      <c r="A196" s="23"/>
      <c r="B196" s="127">
        <f>SUM(B190:B195)</f>
        <v>697700</v>
      </c>
      <c r="C196" s="127">
        <f>SUM(C190:C195)</f>
        <v>783400</v>
      </c>
    </row>
    <row r="197" spans="1:3" ht="13">
      <c r="A197" s="23"/>
      <c r="C197" s="126"/>
    </row>
    <row r="198" spans="1:3" ht="13">
      <c r="A198" s="22" t="s">
        <v>81</v>
      </c>
      <c r="B198" s="22"/>
    </row>
    <row r="199" spans="1:3">
      <c r="A199" s="23" t="s">
        <v>2</v>
      </c>
      <c r="B199" s="120">
        <v>51500</v>
      </c>
      <c r="C199" s="120">
        <v>53500</v>
      </c>
    </row>
    <row r="200" spans="1:3">
      <c r="A200" s="23" t="s">
        <v>350</v>
      </c>
      <c r="B200" s="120">
        <v>95100</v>
      </c>
      <c r="C200" s="120">
        <v>99000</v>
      </c>
    </row>
    <row r="201" spans="1:3">
      <c r="A201" s="23" t="s">
        <v>351</v>
      </c>
      <c r="B201" s="120">
        <v>0</v>
      </c>
      <c r="C201" s="120">
        <v>0</v>
      </c>
    </row>
    <row r="202" spans="1:3">
      <c r="A202" s="23" t="s">
        <v>352</v>
      </c>
      <c r="B202" s="124">
        <v>15300</v>
      </c>
      <c r="C202" s="124">
        <v>8400</v>
      </c>
    </row>
    <row r="203" spans="1:3">
      <c r="A203" s="23" t="s">
        <v>3</v>
      </c>
      <c r="B203" s="124">
        <v>0</v>
      </c>
      <c r="C203" s="124">
        <v>0</v>
      </c>
    </row>
    <row r="204" spans="1:3">
      <c r="A204" s="23" t="s">
        <v>1</v>
      </c>
      <c r="B204" s="124">
        <v>-149700</v>
      </c>
      <c r="C204" s="120">
        <v>-144000</v>
      </c>
    </row>
    <row r="205" spans="1:3" ht="13">
      <c r="A205" s="23"/>
      <c r="B205" s="127">
        <f>SUM(B199:B204)</f>
        <v>12200</v>
      </c>
      <c r="C205" s="127">
        <f>SUM(C199:C204)</f>
        <v>16900</v>
      </c>
    </row>
    <row r="206" spans="1:3" ht="13">
      <c r="A206" s="23"/>
      <c r="C206" s="126"/>
    </row>
    <row r="207" spans="1:3" ht="13">
      <c r="A207" s="22" t="s">
        <v>71</v>
      </c>
      <c r="B207" s="22"/>
    </row>
    <row r="208" spans="1:3">
      <c r="A208" s="23" t="s">
        <v>2</v>
      </c>
      <c r="B208" s="120">
        <v>45400</v>
      </c>
      <c r="C208" s="120">
        <v>54000</v>
      </c>
    </row>
    <row r="209" spans="1:3">
      <c r="A209" s="23" t="s">
        <v>350</v>
      </c>
      <c r="B209" s="120">
        <v>9200</v>
      </c>
      <c r="C209" s="120">
        <v>9400</v>
      </c>
    </row>
    <row r="210" spans="1:3">
      <c r="A210" s="23" t="s">
        <v>351</v>
      </c>
      <c r="B210" s="120">
        <v>0</v>
      </c>
      <c r="C210" s="120">
        <v>0</v>
      </c>
    </row>
    <row r="211" spans="1:3">
      <c r="A211" s="23" t="s">
        <v>352</v>
      </c>
      <c r="B211" s="124">
        <v>1000</v>
      </c>
      <c r="C211" s="124">
        <v>3500</v>
      </c>
    </row>
    <row r="212" spans="1:3">
      <c r="A212" s="23" t="s">
        <v>3</v>
      </c>
      <c r="B212" s="124">
        <v>0</v>
      </c>
      <c r="C212" s="124">
        <v>0</v>
      </c>
    </row>
    <row r="213" spans="1:3">
      <c r="A213" s="23" t="s">
        <v>1</v>
      </c>
      <c r="B213" s="120">
        <v>-19100</v>
      </c>
      <c r="C213" s="120">
        <v>-19500</v>
      </c>
    </row>
    <row r="214" spans="1:3" ht="13">
      <c r="A214" s="23"/>
      <c r="B214" s="127">
        <f>SUM(B208:B213)</f>
        <v>36500</v>
      </c>
      <c r="C214" s="127">
        <f>SUM(C208:C213)</f>
        <v>47400</v>
      </c>
    </row>
    <row r="215" spans="1:3" ht="13">
      <c r="A215" s="23"/>
      <c r="C215" s="126"/>
    </row>
    <row r="216" spans="1:3" ht="13">
      <c r="A216" s="22" t="s">
        <v>72</v>
      </c>
      <c r="B216" s="22"/>
    </row>
    <row r="217" spans="1:3">
      <c r="A217" s="23" t="s">
        <v>2</v>
      </c>
      <c r="B217" s="120">
        <v>5881200</v>
      </c>
      <c r="C217" s="120">
        <v>6284600</v>
      </c>
    </row>
    <row r="218" spans="1:3">
      <c r="A218" s="23" t="s">
        <v>350</v>
      </c>
      <c r="B218" s="120">
        <v>15700</v>
      </c>
      <c r="C218" s="120">
        <v>16400</v>
      </c>
    </row>
    <row r="219" spans="1:3">
      <c r="A219" s="23" t="s">
        <v>351</v>
      </c>
      <c r="B219" s="120">
        <v>1525500</v>
      </c>
      <c r="C219" s="120">
        <v>1605700</v>
      </c>
    </row>
    <row r="220" spans="1:3">
      <c r="A220" s="23" t="s">
        <v>352</v>
      </c>
      <c r="B220" s="124">
        <v>1989300</v>
      </c>
      <c r="C220" s="124">
        <v>2208900</v>
      </c>
    </row>
    <row r="221" spans="1:3">
      <c r="A221" s="23" t="s">
        <v>3</v>
      </c>
      <c r="B221" s="124">
        <v>0</v>
      </c>
      <c r="C221" s="124">
        <v>0</v>
      </c>
    </row>
    <row r="222" spans="1:3">
      <c r="A222" s="23" t="s">
        <v>1</v>
      </c>
      <c r="B222" s="120">
        <v>-4561000</v>
      </c>
      <c r="C222" s="120">
        <v>-5154600</v>
      </c>
    </row>
    <row r="223" spans="1:3" ht="13">
      <c r="A223" s="23"/>
      <c r="B223" s="127">
        <f>SUM(B217:B222)</f>
        <v>4850700</v>
      </c>
      <c r="C223" s="127">
        <f>SUM(C217:C222)</f>
        <v>4961000</v>
      </c>
    </row>
  </sheetData>
  <mergeCells count="2">
    <mergeCell ref="A3:C3"/>
    <mergeCell ref="A1:C1"/>
  </mergeCells>
  <hyperlinks>
    <hyperlink ref="A10" r:id="rId1" display="mailto:phardwick@chichester.gov.uk" xr:uid="{00000000-0004-0000-0E00-000000000000}"/>
  </hyperlinks>
  <pageMargins left="0.70866141732283472" right="0.70866141732283472" top="0.74803149606299213" bottom="0.74803149606299213" header="0.31496062992125984" footer="0.31496062992125984"/>
  <pageSetup paperSize="9" scale="95" orientation="portrait" r:id="rId2"/>
  <rowBreaks count="4" manualBreakCount="4">
    <brk id="44" max="2" man="1"/>
    <brk id="91" max="2" man="1"/>
    <brk id="141" max="2" man="1"/>
    <brk id="187" max="2"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2:J35"/>
  <sheetViews>
    <sheetView showGridLines="0" zoomScaleNormal="100" workbookViewId="0"/>
  </sheetViews>
  <sheetFormatPr defaultRowHeight="14.5"/>
  <sheetData>
    <row r="22" spans="1:10" ht="45">
      <c r="B22" s="73" t="s">
        <v>135</v>
      </c>
      <c r="C22" s="73"/>
      <c r="D22" s="73"/>
      <c r="E22" s="73"/>
      <c r="F22" s="73"/>
      <c r="G22" s="73"/>
      <c r="H22" s="73"/>
      <c r="I22" s="73"/>
      <c r="J22" s="73"/>
    </row>
    <row r="23" spans="1:10" ht="45">
      <c r="C23" s="73" t="s">
        <v>136</v>
      </c>
      <c r="I23" s="73"/>
    </row>
    <row r="24" spans="1:10" ht="45">
      <c r="D24" s="73" t="s">
        <v>508</v>
      </c>
    </row>
    <row r="25" spans="1:10" ht="35">
      <c r="A25" s="10"/>
    </row>
    <row r="26" spans="1:10" ht="35">
      <c r="A26" s="10"/>
    </row>
    <row r="27" spans="1:10" ht="35">
      <c r="A27" s="10"/>
    </row>
    <row r="28" spans="1:10" ht="35">
      <c r="A28" s="10"/>
    </row>
    <row r="33" spans="1:1" ht="35">
      <c r="A33" s="12"/>
    </row>
    <row r="34" spans="1:1" ht="20">
      <c r="A34" s="11"/>
    </row>
    <row r="35" spans="1:1" ht="20">
      <c r="A35"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292"/>
  <sheetViews>
    <sheetView showGridLines="0" zoomScaleNormal="100" zoomScaleSheetLayoutView="100" workbookViewId="0">
      <selection activeCell="I1" sqref="I1"/>
    </sheetView>
  </sheetViews>
  <sheetFormatPr defaultColWidth="8.6328125" defaultRowHeight="14.5"/>
  <cols>
    <col min="1" max="1" width="1.08984375" style="203" customWidth="1"/>
    <col min="2" max="2" width="73.08984375" style="108" customWidth="1"/>
    <col min="3" max="5" width="9.90625" style="108" bestFit="1" customWidth="1"/>
    <col min="6" max="7" width="8.90625" style="108" bestFit="1" customWidth="1"/>
    <col min="8" max="8" width="9.90625" style="108" bestFit="1" customWidth="1"/>
    <col min="9" max="9" width="12.90625" style="108" customWidth="1"/>
    <col min="10" max="17" width="8.6328125" style="275"/>
    <col min="18" max="18" width="23.90625" style="275" customWidth="1"/>
    <col min="19" max="19" width="9.90625" style="275" customWidth="1"/>
    <col min="20" max="20" width="8.6328125" style="275"/>
    <col min="21" max="21" width="10.08984375" style="275" customWidth="1"/>
    <col min="22" max="22" width="10.90625" style="275" customWidth="1"/>
    <col min="23" max="23" width="12.36328125" style="275" customWidth="1"/>
    <col min="24" max="24" width="11.453125" style="275" customWidth="1"/>
    <col min="25" max="25" width="11.90625" style="275" customWidth="1"/>
    <col min="26" max="16384" width="8.6328125" style="275"/>
  </cols>
  <sheetData>
    <row r="1" spans="2:25" ht="15.5">
      <c r="B1" s="405" t="s">
        <v>510</v>
      </c>
      <c r="C1" s="163"/>
      <c r="D1" s="163"/>
      <c r="E1" s="164"/>
      <c r="F1" s="164"/>
      <c r="G1" s="164"/>
      <c r="H1" s="164"/>
      <c r="I1" s="407"/>
    </row>
    <row r="2" spans="2:25" ht="15" thickBot="1">
      <c r="B2" s="293"/>
      <c r="C2" s="294"/>
      <c r="D2" s="294"/>
      <c r="E2" s="163"/>
      <c r="F2" s="163"/>
      <c r="G2" s="163"/>
      <c r="H2" s="163"/>
      <c r="I2" s="406"/>
    </row>
    <row r="3" spans="2:25" ht="26.5" thickBot="1">
      <c r="B3" s="409" t="s">
        <v>291</v>
      </c>
      <c r="C3" s="325" t="s">
        <v>292</v>
      </c>
      <c r="D3" s="295" t="s">
        <v>293</v>
      </c>
      <c r="E3" s="295" t="s">
        <v>511</v>
      </c>
      <c r="F3" s="295" t="s">
        <v>376</v>
      </c>
      <c r="G3" s="295" t="s">
        <v>430</v>
      </c>
      <c r="H3" s="295" t="s">
        <v>512</v>
      </c>
      <c r="I3" s="295" t="s">
        <v>513</v>
      </c>
    </row>
    <row r="4" spans="2:25">
      <c r="B4" s="329" t="s">
        <v>294</v>
      </c>
      <c r="C4" s="286"/>
      <c r="D4" s="286"/>
      <c r="E4" s="286"/>
      <c r="F4" s="289"/>
      <c r="G4" s="289"/>
      <c r="H4" s="289"/>
      <c r="I4" s="330"/>
      <c r="R4" s="276"/>
      <c r="S4" s="276"/>
      <c r="T4" s="276"/>
      <c r="U4" s="276"/>
      <c r="V4" s="276"/>
      <c r="W4" s="276"/>
      <c r="X4" s="276"/>
      <c r="Y4" s="276"/>
    </row>
    <row r="5" spans="2:25">
      <c r="B5" s="168" t="s">
        <v>295</v>
      </c>
      <c r="C5" s="169">
        <v>0</v>
      </c>
      <c r="D5" s="169">
        <v>0</v>
      </c>
      <c r="E5" s="169">
        <v>0</v>
      </c>
      <c r="F5" s="169">
        <v>0</v>
      </c>
      <c r="G5" s="169">
        <v>0</v>
      </c>
      <c r="H5" s="169">
        <v>0</v>
      </c>
      <c r="I5" s="297">
        <f>SUM(C5:H5)</f>
        <v>0</v>
      </c>
      <c r="R5" s="276"/>
      <c r="S5" s="277"/>
      <c r="T5" s="277"/>
      <c r="U5" s="277"/>
      <c r="V5" s="277"/>
      <c r="W5" s="277"/>
      <c r="X5" s="277"/>
      <c r="Y5" s="277"/>
    </row>
    <row r="6" spans="2:25">
      <c r="B6" s="165" t="s">
        <v>296</v>
      </c>
      <c r="C6" s="166"/>
      <c r="D6" s="166"/>
      <c r="E6" s="166"/>
      <c r="F6" s="167"/>
      <c r="G6" s="167"/>
      <c r="H6" s="167"/>
      <c r="I6" s="297"/>
      <c r="R6" s="278"/>
      <c r="S6" s="279"/>
      <c r="T6" s="279"/>
      <c r="U6" s="279"/>
      <c r="V6" s="279"/>
      <c r="W6" s="279"/>
      <c r="X6" s="279"/>
      <c r="Y6" s="279"/>
    </row>
    <row r="7" spans="2:25">
      <c r="B7" s="170" t="s">
        <v>514</v>
      </c>
      <c r="C7" s="169">
        <v>5851900</v>
      </c>
      <c r="D7" s="169">
        <v>6698000</v>
      </c>
      <c r="E7" s="169">
        <v>15000</v>
      </c>
      <c r="F7" s="169">
        <v>15000</v>
      </c>
      <c r="G7" s="169">
        <v>33800</v>
      </c>
      <c r="H7" s="169">
        <v>15000</v>
      </c>
      <c r="I7" s="297">
        <f>SUM(C7:H7)</f>
        <v>12628700</v>
      </c>
      <c r="R7" s="278"/>
      <c r="S7" s="280"/>
      <c r="T7" s="279"/>
      <c r="U7" s="280"/>
      <c r="V7" s="280"/>
      <c r="W7" s="280"/>
      <c r="X7" s="280"/>
      <c r="Y7" s="280"/>
    </row>
    <row r="8" spans="2:25">
      <c r="B8" s="178" t="s">
        <v>297</v>
      </c>
      <c r="C8" s="169">
        <v>6252800</v>
      </c>
      <c r="D8" s="169">
        <v>2466800</v>
      </c>
      <c r="E8" s="169">
        <v>2605200</v>
      </c>
      <c r="F8" s="169">
        <v>3137600</v>
      </c>
      <c r="G8" s="169">
        <v>1138300</v>
      </c>
      <c r="H8" s="169">
        <v>2960200</v>
      </c>
      <c r="I8" s="298">
        <f t="shared" ref="I8:I30" si="0">SUM(C8:H8)</f>
        <v>18560900</v>
      </c>
      <c r="J8" s="281"/>
      <c r="R8" s="282"/>
      <c r="S8" s="283"/>
      <c r="T8" s="283"/>
      <c r="U8" s="283"/>
      <c r="V8" s="283"/>
      <c r="W8" s="283"/>
      <c r="X8" s="283"/>
      <c r="Y8" s="283"/>
    </row>
    <row r="9" spans="2:25">
      <c r="B9" s="178" t="s">
        <v>119</v>
      </c>
      <c r="C9" s="169">
        <v>158300</v>
      </c>
      <c r="D9" s="169">
        <v>0</v>
      </c>
      <c r="E9" s="169">
        <v>0</v>
      </c>
      <c r="F9" s="169">
        <v>0</v>
      </c>
      <c r="G9" s="169">
        <v>0</v>
      </c>
      <c r="H9" s="169">
        <v>0</v>
      </c>
      <c r="I9" s="298">
        <f t="shared" si="0"/>
        <v>158300</v>
      </c>
      <c r="R9" s="282"/>
      <c r="S9" s="283"/>
      <c r="T9" s="283"/>
      <c r="U9" s="283"/>
      <c r="V9" s="283"/>
      <c r="W9" s="283"/>
      <c r="X9" s="283"/>
      <c r="Y9" s="283"/>
    </row>
    <row r="10" spans="2:25">
      <c r="B10" s="171" t="s">
        <v>348</v>
      </c>
      <c r="C10" s="169">
        <v>61000</v>
      </c>
      <c r="D10" s="169">
        <v>0</v>
      </c>
      <c r="E10" s="169">
        <v>0</v>
      </c>
      <c r="F10" s="169">
        <v>0</v>
      </c>
      <c r="G10" s="169">
        <v>0</v>
      </c>
      <c r="H10" s="169">
        <v>0</v>
      </c>
      <c r="I10" s="298">
        <f t="shared" si="0"/>
        <v>61000</v>
      </c>
      <c r="R10" s="282"/>
      <c r="S10" s="283"/>
      <c r="T10" s="283"/>
      <c r="U10" s="283"/>
      <c r="V10" s="283"/>
      <c r="W10" s="283"/>
      <c r="X10" s="283"/>
      <c r="Y10" s="283"/>
    </row>
    <row r="11" spans="2:25">
      <c r="B11" s="178" t="s">
        <v>790</v>
      </c>
      <c r="C11" s="169">
        <v>3900</v>
      </c>
      <c r="D11" s="169">
        <v>0</v>
      </c>
      <c r="E11" s="169">
        <v>0</v>
      </c>
      <c r="F11" s="169">
        <v>0</v>
      </c>
      <c r="G11" s="169">
        <v>0</v>
      </c>
      <c r="H11" s="169">
        <v>0</v>
      </c>
      <c r="I11" s="298">
        <f t="shared" si="0"/>
        <v>3900</v>
      </c>
      <c r="R11" s="282"/>
      <c r="S11" s="283"/>
      <c r="T11" s="283"/>
      <c r="U11" s="283"/>
      <c r="V11" s="283"/>
      <c r="W11" s="283"/>
      <c r="X11" s="283"/>
      <c r="Y11" s="283"/>
    </row>
    <row r="12" spans="2:25">
      <c r="B12" s="178" t="s">
        <v>789</v>
      </c>
      <c r="C12" s="169">
        <v>12600</v>
      </c>
      <c r="D12" s="169">
        <v>12600</v>
      </c>
      <c r="E12" s="169">
        <v>0</v>
      </c>
      <c r="F12" s="169">
        <v>0</v>
      </c>
      <c r="G12" s="169">
        <v>0</v>
      </c>
      <c r="H12" s="169">
        <v>0</v>
      </c>
      <c r="I12" s="298">
        <f t="shared" si="0"/>
        <v>25200</v>
      </c>
      <c r="R12" s="282"/>
      <c r="S12" s="283"/>
      <c r="T12" s="283"/>
      <c r="U12" s="283"/>
      <c r="V12" s="283"/>
      <c r="W12" s="283"/>
      <c r="X12" s="283"/>
      <c r="Y12" s="283"/>
    </row>
    <row r="13" spans="2:25">
      <c r="B13" s="178" t="s">
        <v>515</v>
      </c>
      <c r="C13" s="169">
        <v>446200</v>
      </c>
      <c r="D13" s="169">
        <v>175000</v>
      </c>
      <c r="E13" s="169">
        <v>175000</v>
      </c>
      <c r="F13" s="169">
        <v>175000</v>
      </c>
      <c r="G13" s="169">
        <v>175000</v>
      </c>
      <c r="H13" s="169">
        <v>175000</v>
      </c>
      <c r="I13" s="298">
        <f>SUM(C13:H13)</f>
        <v>1321200</v>
      </c>
    </row>
    <row r="14" spans="2:25">
      <c r="B14" s="299" t="s">
        <v>800</v>
      </c>
      <c r="C14" s="169">
        <v>0</v>
      </c>
      <c r="D14" s="169">
        <v>1000000</v>
      </c>
      <c r="E14" s="169">
        <v>0</v>
      </c>
      <c r="F14" s="169">
        <v>0</v>
      </c>
      <c r="G14" s="169">
        <v>0</v>
      </c>
      <c r="H14" s="169">
        <v>0</v>
      </c>
      <c r="I14" s="298">
        <f>SUM(C14:H14)</f>
        <v>1000000</v>
      </c>
    </row>
    <row r="15" spans="2:25">
      <c r="B15" s="299" t="s">
        <v>793</v>
      </c>
      <c r="C15" s="169">
        <v>0</v>
      </c>
      <c r="D15" s="169">
        <v>1000000</v>
      </c>
      <c r="E15" s="169">
        <v>0</v>
      </c>
      <c r="F15" s="169">
        <v>0</v>
      </c>
      <c r="G15" s="169">
        <v>0</v>
      </c>
      <c r="H15" s="169">
        <v>0</v>
      </c>
      <c r="I15" s="298">
        <f>SUM(C15:H15)</f>
        <v>1000000</v>
      </c>
    </row>
    <row r="16" spans="2:25">
      <c r="B16" s="299" t="s">
        <v>794</v>
      </c>
      <c r="C16" s="169">
        <v>0</v>
      </c>
      <c r="D16" s="169">
        <v>1000000</v>
      </c>
      <c r="E16" s="169">
        <v>0</v>
      </c>
      <c r="F16" s="169">
        <v>0</v>
      </c>
      <c r="G16" s="169">
        <v>0</v>
      </c>
      <c r="H16" s="169">
        <v>0</v>
      </c>
      <c r="I16" s="298">
        <f>SUM(C16:H16)</f>
        <v>1000000</v>
      </c>
    </row>
    <row r="17" spans="2:13">
      <c r="B17" s="299" t="s">
        <v>791</v>
      </c>
      <c r="C17" s="169">
        <v>550200</v>
      </c>
      <c r="D17" s="169">
        <v>0</v>
      </c>
      <c r="E17" s="169">
        <v>0</v>
      </c>
      <c r="F17" s="169">
        <v>0</v>
      </c>
      <c r="G17" s="169">
        <v>0</v>
      </c>
      <c r="H17" s="169">
        <v>0</v>
      </c>
      <c r="I17" s="298">
        <f t="shared" si="0"/>
        <v>550200</v>
      </c>
    </row>
    <row r="18" spans="2:13">
      <c r="B18" s="178" t="s">
        <v>792</v>
      </c>
      <c r="C18" s="169">
        <v>120000</v>
      </c>
      <c r="D18" s="169">
        <v>0</v>
      </c>
      <c r="E18" s="169">
        <v>0</v>
      </c>
      <c r="F18" s="169">
        <v>0</v>
      </c>
      <c r="G18" s="169">
        <v>0</v>
      </c>
      <c r="H18" s="169">
        <v>0</v>
      </c>
      <c r="I18" s="298">
        <f t="shared" si="0"/>
        <v>120000</v>
      </c>
    </row>
    <row r="19" spans="2:13">
      <c r="B19" s="331" t="s">
        <v>440</v>
      </c>
      <c r="C19" s="332">
        <f t="shared" ref="C19:H19" si="1">SUM(C5:C18)</f>
        <v>13456900</v>
      </c>
      <c r="D19" s="332">
        <f t="shared" si="1"/>
        <v>12352400</v>
      </c>
      <c r="E19" s="332">
        <f t="shared" si="1"/>
        <v>2795200</v>
      </c>
      <c r="F19" s="332">
        <f t="shared" si="1"/>
        <v>3327600</v>
      </c>
      <c r="G19" s="332">
        <f t="shared" si="1"/>
        <v>1347100</v>
      </c>
      <c r="H19" s="332">
        <f t="shared" si="1"/>
        <v>3150200</v>
      </c>
      <c r="I19" s="333">
        <f>SUM(C19:H19)</f>
        <v>36429400</v>
      </c>
    </row>
    <row r="20" spans="2:13">
      <c r="B20" s="178"/>
      <c r="C20" s="112"/>
      <c r="D20" s="112"/>
      <c r="E20" s="112"/>
      <c r="F20" s="112"/>
      <c r="G20" s="112"/>
      <c r="H20" s="273"/>
      <c r="I20" s="298"/>
    </row>
    <row r="21" spans="2:13">
      <c r="B21" s="300" t="s">
        <v>300</v>
      </c>
      <c r="C21" s="301"/>
      <c r="D21" s="301"/>
      <c r="E21" s="301"/>
      <c r="F21" s="301"/>
      <c r="G21" s="301"/>
      <c r="H21" s="302"/>
      <c r="I21" s="298"/>
    </row>
    <row r="22" spans="2:13">
      <c r="B22" s="178" t="s">
        <v>301</v>
      </c>
      <c r="C22" s="169">
        <v>3795700</v>
      </c>
      <c r="D22" s="169">
        <v>1873800</v>
      </c>
      <c r="E22" s="169">
        <v>1804300</v>
      </c>
      <c r="F22" s="169">
        <v>1804300</v>
      </c>
      <c r="G22" s="169">
        <v>1804300</v>
      </c>
      <c r="H22" s="169">
        <v>1804300</v>
      </c>
      <c r="I22" s="298">
        <f t="shared" si="0"/>
        <v>12886700</v>
      </c>
    </row>
    <row r="23" spans="2:13">
      <c r="B23" s="178" t="s">
        <v>516</v>
      </c>
      <c r="C23" s="169">
        <v>1568100</v>
      </c>
      <c r="D23" s="169">
        <v>1763200</v>
      </c>
      <c r="E23" s="169">
        <v>1059600</v>
      </c>
      <c r="F23" s="169">
        <v>563700</v>
      </c>
      <c r="G23" s="169">
        <v>250000</v>
      </c>
      <c r="H23" s="169">
        <v>250000</v>
      </c>
      <c r="I23" s="298">
        <f t="shared" si="0"/>
        <v>5454600</v>
      </c>
    </row>
    <row r="24" spans="2:13">
      <c r="B24" s="178" t="s">
        <v>377</v>
      </c>
      <c r="C24" s="169">
        <v>1353700</v>
      </c>
      <c r="D24" s="169">
        <v>0</v>
      </c>
      <c r="E24" s="169">
        <v>0</v>
      </c>
      <c r="F24" s="169">
        <v>0</v>
      </c>
      <c r="G24" s="169">
        <v>0</v>
      </c>
      <c r="H24" s="169">
        <v>0</v>
      </c>
      <c r="I24" s="298">
        <f t="shared" si="0"/>
        <v>1353700</v>
      </c>
    </row>
    <row r="25" spans="2:13">
      <c r="B25" s="178" t="s">
        <v>302</v>
      </c>
      <c r="C25" s="169">
        <v>337100</v>
      </c>
      <c r="D25" s="169">
        <v>328800</v>
      </c>
      <c r="E25" s="169">
        <v>164300</v>
      </c>
      <c r="F25" s="169">
        <v>0</v>
      </c>
      <c r="G25" s="169">
        <v>0</v>
      </c>
      <c r="H25" s="169">
        <v>0</v>
      </c>
      <c r="I25" s="298">
        <f t="shared" si="0"/>
        <v>830200</v>
      </c>
    </row>
    <row r="26" spans="2:13">
      <c r="B26" s="178" t="s">
        <v>303</v>
      </c>
      <c r="C26" s="169">
        <v>103200</v>
      </c>
      <c r="D26" s="169">
        <v>0</v>
      </c>
      <c r="E26" s="169">
        <v>0</v>
      </c>
      <c r="F26" s="169">
        <v>0</v>
      </c>
      <c r="G26" s="169">
        <v>0</v>
      </c>
      <c r="H26" s="169">
        <v>0</v>
      </c>
      <c r="I26" s="298">
        <f t="shared" si="0"/>
        <v>103200</v>
      </c>
    </row>
    <row r="27" spans="2:13">
      <c r="B27" s="331" t="s">
        <v>441</v>
      </c>
      <c r="C27" s="332">
        <f t="shared" ref="C27:H27" si="2">SUM(C22:C26)</f>
        <v>7157800</v>
      </c>
      <c r="D27" s="332">
        <f t="shared" si="2"/>
        <v>3965800</v>
      </c>
      <c r="E27" s="332">
        <f t="shared" si="2"/>
        <v>3028200</v>
      </c>
      <c r="F27" s="332">
        <f t="shared" si="2"/>
        <v>2368000</v>
      </c>
      <c r="G27" s="332">
        <f t="shared" si="2"/>
        <v>2054300</v>
      </c>
      <c r="H27" s="332">
        <f t="shared" si="2"/>
        <v>2054300</v>
      </c>
      <c r="I27" s="333">
        <f>SUM(C27:H27)</f>
        <v>20628400</v>
      </c>
    </row>
    <row r="28" spans="2:13">
      <c r="B28" s="178"/>
      <c r="C28" s="112"/>
      <c r="D28" s="112"/>
      <c r="E28" s="112"/>
      <c r="F28" s="112"/>
      <c r="G28" s="112"/>
      <c r="H28" s="273"/>
      <c r="I28" s="298"/>
      <c r="M28" s="281"/>
    </row>
    <row r="29" spans="2:13">
      <c r="B29" s="303" t="s">
        <v>517</v>
      </c>
      <c r="C29" s="112"/>
      <c r="D29" s="112"/>
      <c r="E29" s="112"/>
      <c r="F29" s="112"/>
      <c r="G29" s="112"/>
      <c r="H29" s="273"/>
      <c r="I29" s="298"/>
    </row>
    <row r="30" spans="2:13">
      <c r="B30" s="178" t="s">
        <v>299</v>
      </c>
      <c r="C30" s="169">
        <f>C104</f>
        <v>2142800</v>
      </c>
      <c r="D30" s="169">
        <f t="shared" ref="D30:H30" si="3">D104</f>
        <v>8814800</v>
      </c>
      <c r="E30" s="169">
        <f t="shared" si="3"/>
        <v>13412900</v>
      </c>
      <c r="F30" s="169">
        <f t="shared" si="3"/>
        <v>3542000</v>
      </c>
      <c r="G30" s="169">
        <f t="shared" si="3"/>
        <v>5438000</v>
      </c>
      <c r="H30" s="169">
        <f t="shared" si="3"/>
        <v>10000000</v>
      </c>
      <c r="I30" s="298">
        <f t="shared" si="0"/>
        <v>43350500</v>
      </c>
    </row>
    <row r="31" spans="2:13">
      <c r="B31" s="178" t="s">
        <v>298</v>
      </c>
      <c r="C31" s="169">
        <v>60000</v>
      </c>
      <c r="D31" s="169">
        <v>0</v>
      </c>
      <c r="E31" s="169">
        <v>0</v>
      </c>
      <c r="F31" s="169">
        <v>0</v>
      </c>
      <c r="G31" s="169">
        <v>0</v>
      </c>
      <c r="H31" s="169">
        <v>0</v>
      </c>
      <c r="I31" s="298">
        <f>SUM(C31:H31)</f>
        <v>60000</v>
      </c>
    </row>
    <row r="32" spans="2:13">
      <c r="B32" s="178" t="s">
        <v>304</v>
      </c>
      <c r="C32" s="169">
        <v>2166600</v>
      </c>
      <c r="D32" s="169">
        <v>0</v>
      </c>
      <c r="E32" s="169">
        <v>0</v>
      </c>
      <c r="F32" s="169">
        <v>0</v>
      </c>
      <c r="G32" s="169">
        <v>0</v>
      </c>
      <c r="H32" s="169">
        <v>0</v>
      </c>
      <c r="I32" s="298">
        <f>SUM(C32:H32)</f>
        <v>2166600</v>
      </c>
    </row>
    <row r="33" spans="2:9">
      <c r="B33" s="331" t="s">
        <v>442</v>
      </c>
      <c r="C33" s="332">
        <f t="shared" ref="C33:H33" si="4">SUM(C30:C32)</f>
        <v>4369400</v>
      </c>
      <c r="D33" s="332">
        <f t="shared" si="4"/>
        <v>8814800</v>
      </c>
      <c r="E33" s="332">
        <f t="shared" si="4"/>
        <v>13412900</v>
      </c>
      <c r="F33" s="332">
        <f t="shared" si="4"/>
        <v>3542000</v>
      </c>
      <c r="G33" s="332">
        <f t="shared" si="4"/>
        <v>5438000</v>
      </c>
      <c r="H33" s="332">
        <f t="shared" si="4"/>
        <v>10000000</v>
      </c>
      <c r="I33" s="333">
        <f>SUM(C33:H33)</f>
        <v>45577100</v>
      </c>
    </row>
    <row r="34" spans="2:9" ht="15" thickBot="1">
      <c r="B34" s="304"/>
      <c r="C34" s="301"/>
      <c r="D34" s="301"/>
      <c r="E34" s="301"/>
      <c r="F34" s="302"/>
      <c r="G34" s="302"/>
      <c r="H34" s="302"/>
      <c r="I34" s="305"/>
    </row>
    <row r="35" spans="2:9" ht="15" thickBot="1">
      <c r="B35" s="181" t="s">
        <v>305</v>
      </c>
      <c r="C35" s="182">
        <f t="shared" ref="C35:I35" si="5">SUM(C19,C27,C33)</f>
        <v>24984100</v>
      </c>
      <c r="D35" s="182">
        <f t="shared" si="5"/>
        <v>25133000</v>
      </c>
      <c r="E35" s="182">
        <f t="shared" si="5"/>
        <v>19236300</v>
      </c>
      <c r="F35" s="182">
        <f t="shared" si="5"/>
        <v>9237600</v>
      </c>
      <c r="G35" s="182">
        <f t="shared" si="5"/>
        <v>8839400</v>
      </c>
      <c r="H35" s="182">
        <f t="shared" si="5"/>
        <v>15204500</v>
      </c>
      <c r="I35" s="312">
        <f t="shared" si="5"/>
        <v>102634900</v>
      </c>
    </row>
    <row r="36" spans="2:9" ht="15" thickBot="1">
      <c r="B36" s="414"/>
      <c r="C36" s="415"/>
      <c r="D36" s="415"/>
      <c r="E36" s="415"/>
      <c r="F36" s="415"/>
      <c r="G36" s="415"/>
      <c r="H36" s="415"/>
      <c r="I36" s="416"/>
    </row>
    <row r="37" spans="2:9" ht="26.5" thickBot="1">
      <c r="B37" s="174" t="s">
        <v>140</v>
      </c>
      <c r="C37" s="295" t="s">
        <v>292</v>
      </c>
      <c r="D37" s="295" t="s">
        <v>293</v>
      </c>
      <c r="E37" s="295" t="s">
        <v>511</v>
      </c>
      <c r="F37" s="295" t="s">
        <v>376</v>
      </c>
      <c r="G37" s="295" t="s">
        <v>430</v>
      </c>
      <c r="H37" s="295" t="s">
        <v>512</v>
      </c>
      <c r="I37" s="295" t="s">
        <v>306</v>
      </c>
    </row>
    <row r="38" spans="2:9">
      <c r="B38" s="175" t="s">
        <v>744</v>
      </c>
      <c r="C38" s="389"/>
      <c r="D38" s="389"/>
      <c r="E38" s="389"/>
      <c r="F38" s="389"/>
      <c r="G38" s="389"/>
      <c r="H38" s="389"/>
      <c r="I38" s="419"/>
    </row>
    <row r="39" spans="2:9">
      <c r="B39" s="418" t="s">
        <v>745</v>
      </c>
      <c r="C39" s="307"/>
      <c r="D39" s="307"/>
      <c r="E39" s="307"/>
      <c r="F39" s="307"/>
      <c r="G39" s="307"/>
      <c r="H39" s="308"/>
      <c r="I39" s="313"/>
    </row>
    <row r="40" spans="2:9">
      <c r="B40" s="178" t="s">
        <v>308</v>
      </c>
      <c r="C40" s="112">
        <v>158300</v>
      </c>
      <c r="D40" s="112">
        <v>0</v>
      </c>
      <c r="E40" s="112">
        <v>0</v>
      </c>
      <c r="F40" s="112">
        <v>0</v>
      </c>
      <c r="G40" s="112">
        <v>0</v>
      </c>
      <c r="H40" s="112">
        <v>0</v>
      </c>
      <c r="I40" s="297">
        <f>SUM(C40:H40)</f>
        <v>158300</v>
      </c>
    </row>
    <row r="41" spans="2:9">
      <c r="B41" s="178" t="s">
        <v>309</v>
      </c>
      <c r="C41" s="112">
        <v>12600</v>
      </c>
      <c r="D41" s="112">
        <v>12600</v>
      </c>
      <c r="E41" s="112">
        <v>0</v>
      </c>
      <c r="F41" s="112">
        <v>0</v>
      </c>
      <c r="G41" s="112">
        <v>0</v>
      </c>
      <c r="H41" s="112">
        <v>0</v>
      </c>
      <c r="I41" s="297">
        <f>SUM(C41:H41)</f>
        <v>25200</v>
      </c>
    </row>
    <row r="42" spans="2:9" ht="15" thickBot="1">
      <c r="B42" s="172" t="s">
        <v>189</v>
      </c>
      <c r="C42" s="173">
        <f t="shared" ref="C42:I42" si="6">SUM(C40:C41)</f>
        <v>170900</v>
      </c>
      <c r="D42" s="173">
        <f t="shared" si="6"/>
        <v>12600</v>
      </c>
      <c r="E42" s="173">
        <f t="shared" si="6"/>
        <v>0</v>
      </c>
      <c r="F42" s="173">
        <f t="shared" si="6"/>
        <v>0</v>
      </c>
      <c r="G42" s="173">
        <f t="shared" si="6"/>
        <v>0</v>
      </c>
      <c r="H42" s="173">
        <f t="shared" si="6"/>
        <v>0</v>
      </c>
      <c r="I42" s="310">
        <f t="shared" si="6"/>
        <v>183500</v>
      </c>
    </row>
    <row r="43" spans="2:9" ht="15" thickBot="1">
      <c r="B43" s="163"/>
      <c r="I43" s="163"/>
    </row>
    <row r="44" spans="2:9">
      <c r="B44" s="179" t="s">
        <v>310</v>
      </c>
      <c r="C44" s="114"/>
      <c r="D44" s="114"/>
      <c r="E44" s="114"/>
      <c r="F44" s="114"/>
      <c r="G44" s="114"/>
      <c r="H44" s="160"/>
      <c r="I44" s="311"/>
    </row>
    <row r="45" spans="2:9">
      <c r="B45" s="180" t="s">
        <v>446</v>
      </c>
      <c r="C45" s="112">
        <v>1542600</v>
      </c>
      <c r="D45" s="112">
        <v>0</v>
      </c>
      <c r="E45" s="112">
        <v>0</v>
      </c>
      <c r="F45" s="112">
        <v>0</v>
      </c>
      <c r="G45" s="112">
        <v>0</v>
      </c>
      <c r="H45" s="112">
        <v>0</v>
      </c>
      <c r="I45" s="298">
        <f>SUM(C45:H45)</f>
        <v>1542600</v>
      </c>
    </row>
    <row r="46" spans="2:9">
      <c r="B46" s="178" t="s">
        <v>520</v>
      </c>
      <c r="C46" s="112">
        <v>500000</v>
      </c>
      <c r="D46" s="112">
        <v>0</v>
      </c>
      <c r="E46" s="112">
        <v>0</v>
      </c>
      <c r="F46" s="112">
        <v>0</v>
      </c>
      <c r="G46" s="112">
        <v>0</v>
      </c>
      <c r="H46" s="112">
        <v>0</v>
      </c>
      <c r="I46" s="298">
        <f t="shared" ref="I46:I48" si="7">SUM(C46:H46)</f>
        <v>500000</v>
      </c>
    </row>
    <row r="47" spans="2:9">
      <c r="B47" s="178" t="s">
        <v>795</v>
      </c>
      <c r="C47" s="112">
        <v>0</v>
      </c>
      <c r="D47" s="112">
        <v>1000000</v>
      </c>
      <c r="E47" s="112">
        <v>0</v>
      </c>
      <c r="F47" s="112">
        <v>0</v>
      </c>
      <c r="G47" s="112">
        <v>0</v>
      </c>
      <c r="H47" s="112">
        <v>0</v>
      </c>
      <c r="I47" s="298">
        <f t="shared" si="7"/>
        <v>1000000</v>
      </c>
    </row>
    <row r="48" spans="2:9">
      <c r="B48" s="306" t="s">
        <v>521</v>
      </c>
      <c r="C48" s="112">
        <v>11600</v>
      </c>
      <c r="D48" s="112">
        <v>0</v>
      </c>
      <c r="E48" s="112">
        <v>0</v>
      </c>
      <c r="F48" s="112">
        <v>0</v>
      </c>
      <c r="G48" s="112">
        <v>0</v>
      </c>
      <c r="H48" s="112">
        <v>0</v>
      </c>
      <c r="I48" s="298">
        <f t="shared" si="7"/>
        <v>11600</v>
      </c>
    </row>
    <row r="49" spans="1:9" ht="15" thickBot="1">
      <c r="B49" s="172" t="s">
        <v>311</v>
      </c>
      <c r="C49" s="173">
        <f>SUM(C45:C48)</f>
        <v>2054200</v>
      </c>
      <c r="D49" s="173">
        <f t="shared" ref="D49:I49" si="8">SUM(D45:D48)</f>
        <v>1000000</v>
      </c>
      <c r="E49" s="173">
        <f t="shared" si="8"/>
        <v>0</v>
      </c>
      <c r="F49" s="173">
        <f t="shared" si="8"/>
        <v>0</v>
      </c>
      <c r="G49" s="173">
        <f t="shared" si="8"/>
        <v>0</v>
      </c>
      <c r="H49" s="173">
        <f t="shared" si="8"/>
        <v>0</v>
      </c>
      <c r="I49" s="173">
        <f t="shared" si="8"/>
        <v>3054200</v>
      </c>
    </row>
    <row r="50" spans="1:9" ht="15" thickBot="1">
      <c r="B50" s="379"/>
      <c r="C50" s="388"/>
      <c r="D50" s="388"/>
      <c r="E50" s="388"/>
      <c r="F50" s="388"/>
      <c r="G50" s="388"/>
      <c r="H50" s="388"/>
      <c r="I50" s="388"/>
    </row>
    <row r="51" spans="1:9" ht="15" thickBot="1">
      <c r="B51" s="181" t="s">
        <v>746</v>
      </c>
      <c r="C51" s="182">
        <f>SUM(C42+C49)</f>
        <v>2225100</v>
      </c>
      <c r="D51" s="182">
        <f t="shared" ref="D51:I51" si="9">SUM(D42+D49)</f>
        <v>1012600</v>
      </c>
      <c r="E51" s="182">
        <f t="shared" si="9"/>
        <v>0</v>
      </c>
      <c r="F51" s="182">
        <f t="shared" si="9"/>
        <v>0</v>
      </c>
      <c r="G51" s="182">
        <f t="shared" si="9"/>
        <v>0</v>
      </c>
      <c r="H51" s="182">
        <f t="shared" si="9"/>
        <v>0</v>
      </c>
      <c r="I51" s="312">
        <f t="shared" si="9"/>
        <v>3237700</v>
      </c>
    </row>
    <row r="52" spans="1:9" ht="15" thickBot="1">
      <c r="A52" s="284"/>
      <c r="B52" s="379"/>
      <c r="C52" s="388"/>
      <c r="D52" s="388"/>
      <c r="E52" s="388"/>
      <c r="F52" s="388"/>
      <c r="G52" s="388"/>
      <c r="H52" s="388"/>
      <c r="I52" s="388"/>
    </row>
    <row r="53" spans="1:9">
      <c r="B53" s="175" t="s">
        <v>747</v>
      </c>
      <c r="C53" s="389"/>
      <c r="D53" s="389"/>
      <c r="E53" s="389"/>
      <c r="F53" s="389"/>
      <c r="G53" s="389"/>
      <c r="H53" s="389"/>
      <c r="I53" s="390"/>
    </row>
    <row r="54" spans="1:9">
      <c r="B54" s="177" t="s">
        <v>12</v>
      </c>
      <c r="C54" s="189"/>
      <c r="D54" s="189"/>
      <c r="E54" s="189"/>
      <c r="F54" s="190"/>
      <c r="G54" s="190"/>
      <c r="H54" s="190"/>
      <c r="I54" s="314"/>
    </row>
    <row r="55" spans="1:9">
      <c r="B55" s="192" t="s">
        <v>341</v>
      </c>
      <c r="C55" s="112">
        <v>318400</v>
      </c>
      <c r="D55" s="112">
        <v>250000</v>
      </c>
      <c r="E55" s="112">
        <v>250000</v>
      </c>
      <c r="F55" s="112">
        <v>250000</v>
      </c>
      <c r="G55" s="112">
        <v>250000</v>
      </c>
      <c r="H55" s="112">
        <v>250000</v>
      </c>
      <c r="I55" s="297">
        <f>SUM(C55:H55)</f>
        <v>1568400</v>
      </c>
    </row>
    <row r="56" spans="1:9">
      <c r="B56" s="193" t="s">
        <v>466</v>
      </c>
      <c r="C56" s="112">
        <v>2100</v>
      </c>
      <c r="D56" s="112">
        <v>0</v>
      </c>
      <c r="E56" s="112">
        <v>0</v>
      </c>
      <c r="F56" s="112">
        <v>0</v>
      </c>
      <c r="G56" s="112">
        <v>0</v>
      </c>
      <c r="H56" s="112">
        <v>0</v>
      </c>
      <c r="I56" s="297">
        <f t="shared" ref="I56:I60" si="10">SUM(C56:H56)</f>
        <v>2100</v>
      </c>
    </row>
    <row r="57" spans="1:9">
      <c r="B57" s="193" t="s">
        <v>542</v>
      </c>
      <c r="C57" s="112">
        <v>0</v>
      </c>
      <c r="D57" s="112">
        <v>48000</v>
      </c>
      <c r="E57" s="112">
        <v>0</v>
      </c>
      <c r="F57" s="112">
        <v>0</v>
      </c>
      <c r="G57" s="112">
        <v>0</v>
      </c>
      <c r="H57" s="112">
        <v>0</v>
      </c>
      <c r="I57" s="297">
        <f t="shared" si="10"/>
        <v>48000</v>
      </c>
    </row>
    <row r="58" spans="1:9">
      <c r="B58" s="193" t="s">
        <v>467</v>
      </c>
      <c r="C58" s="112">
        <v>12500</v>
      </c>
      <c r="D58" s="112">
        <v>0</v>
      </c>
      <c r="E58" s="112">
        <v>0</v>
      </c>
      <c r="F58" s="112">
        <v>0</v>
      </c>
      <c r="G58" s="112">
        <v>0</v>
      </c>
      <c r="H58" s="112">
        <v>0</v>
      </c>
      <c r="I58" s="297">
        <f t="shared" si="10"/>
        <v>12500</v>
      </c>
    </row>
    <row r="59" spans="1:9">
      <c r="B59" s="193" t="s">
        <v>797</v>
      </c>
      <c r="C59" s="112">
        <v>0</v>
      </c>
      <c r="D59" s="112">
        <v>1000000</v>
      </c>
      <c r="E59" s="112">
        <v>0</v>
      </c>
      <c r="F59" s="112">
        <v>0</v>
      </c>
      <c r="G59" s="112">
        <v>0</v>
      </c>
      <c r="H59" s="112">
        <v>0</v>
      </c>
      <c r="I59" s="297">
        <f t="shared" si="10"/>
        <v>1000000</v>
      </c>
    </row>
    <row r="60" spans="1:9">
      <c r="B60" s="193" t="s">
        <v>543</v>
      </c>
      <c r="C60" s="112">
        <v>1247600</v>
      </c>
      <c r="D60" s="112">
        <v>1513200</v>
      </c>
      <c r="E60" s="112">
        <v>809600</v>
      </c>
      <c r="F60" s="112">
        <v>313700</v>
      </c>
      <c r="G60" s="112">
        <v>0</v>
      </c>
      <c r="H60" s="112">
        <v>0</v>
      </c>
      <c r="I60" s="297">
        <f t="shared" si="10"/>
        <v>3884100</v>
      </c>
    </row>
    <row r="61" spans="1:9" ht="15" thickBot="1">
      <c r="B61" s="172" t="s">
        <v>268</v>
      </c>
      <c r="C61" s="173">
        <f t="shared" ref="C61:I61" si="11">SUM(C55:C60)</f>
        <v>1580600</v>
      </c>
      <c r="D61" s="173">
        <f t="shared" si="11"/>
        <v>2811200</v>
      </c>
      <c r="E61" s="173">
        <f t="shared" si="11"/>
        <v>1059600</v>
      </c>
      <c r="F61" s="173">
        <f t="shared" si="11"/>
        <v>563700</v>
      </c>
      <c r="G61" s="173">
        <f t="shared" si="11"/>
        <v>250000</v>
      </c>
      <c r="H61" s="173">
        <f t="shared" si="11"/>
        <v>250000</v>
      </c>
      <c r="I61" s="310">
        <f t="shared" si="11"/>
        <v>6515100</v>
      </c>
    </row>
    <row r="62" spans="1:9" ht="15" thickBot="1">
      <c r="B62" s="163"/>
      <c r="C62" s="163"/>
      <c r="D62" s="163"/>
      <c r="E62" s="163"/>
      <c r="F62" s="163"/>
      <c r="G62" s="163"/>
      <c r="H62" s="163"/>
      <c r="I62" s="163"/>
    </row>
    <row r="63" spans="1:9" ht="15" thickBot="1">
      <c r="B63" s="181" t="s">
        <v>748</v>
      </c>
      <c r="C63" s="182">
        <f>SUM(C54+C61)</f>
        <v>1580600</v>
      </c>
      <c r="D63" s="182">
        <f t="shared" ref="D63:I63" si="12">SUM(D54+D61)</f>
        <v>2811200</v>
      </c>
      <c r="E63" s="182">
        <f t="shared" si="12"/>
        <v>1059600</v>
      </c>
      <c r="F63" s="182">
        <f t="shared" si="12"/>
        <v>563700</v>
      </c>
      <c r="G63" s="182">
        <f t="shared" si="12"/>
        <v>250000</v>
      </c>
      <c r="H63" s="182">
        <f t="shared" si="12"/>
        <v>250000</v>
      </c>
      <c r="I63" s="312">
        <f t="shared" si="12"/>
        <v>6515100</v>
      </c>
    </row>
    <row r="64" spans="1:9" ht="15" thickBot="1">
      <c r="B64"/>
      <c r="C64"/>
      <c r="D64"/>
      <c r="E64"/>
      <c r="F64"/>
      <c r="G64"/>
      <c r="H64"/>
      <c r="I64"/>
    </row>
    <row r="65" spans="2:9">
      <c r="B65" s="175" t="s">
        <v>212</v>
      </c>
      <c r="C65" s="389"/>
      <c r="D65" s="389"/>
      <c r="E65" s="389"/>
      <c r="F65" s="389"/>
      <c r="G65" s="389"/>
      <c r="H65" s="389"/>
      <c r="I65" s="390"/>
    </row>
    <row r="66" spans="2:9">
      <c r="B66" s="177" t="s">
        <v>11</v>
      </c>
      <c r="C66" s="111"/>
      <c r="D66" s="111"/>
      <c r="E66" s="111"/>
      <c r="F66" s="117"/>
      <c r="G66" s="117"/>
      <c r="H66" s="117"/>
      <c r="I66" s="314"/>
    </row>
    <row r="67" spans="2:9">
      <c r="B67" s="170" t="s">
        <v>532</v>
      </c>
      <c r="C67" s="112">
        <v>550200</v>
      </c>
      <c r="D67" s="112">
        <v>0</v>
      </c>
      <c r="E67" s="112">
        <v>0</v>
      </c>
      <c r="F67" s="112">
        <v>0</v>
      </c>
      <c r="G67" s="112">
        <v>0</v>
      </c>
      <c r="H67" s="112">
        <v>0</v>
      </c>
      <c r="I67" s="297">
        <f>SUM(C67:H67)</f>
        <v>550200</v>
      </c>
    </row>
    <row r="68" spans="2:9" ht="15" thickBot="1">
      <c r="B68" s="172" t="s">
        <v>322</v>
      </c>
      <c r="C68" s="173">
        <f>SUM(C67)</f>
        <v>550200</v>
      </c>
      <c r="D68" s="173">
        <f>SUM(D67)</f>
        <v>0</v>
      </c>
      <c r="E68" s="173">
        <f>SUM(E67)</f>
        <v>0</v>
      </c>
      <c r="F68" s="173">
        <f>SUM(F67)</f>
        <v>0</v>
      </c>
      <c r="G68" s="173">
        <f>SUM(G67)</f>
        <v>0</v>
      </c>
      <c r="H68" s="173">
        <f>SUM(H67:H67)</f>
        <v>0</v>
      </c>
      <c r="I68" s="310">
        <f>SUM(I67:I67)</f>
        <v>550200</v>
      </c>
    </row>
    <row r="69" spans="2:9" ht="15" thickBot="1">
      <c r="B69" s="163"/>
      <c r="I69" s="163"/>
    </row>
    <row r="70" spans="2:9">
      <c r="B70" s="191" t="s">
        <v>10</v>
      </c>
      <c r="C70" s="110"/>
      <c r="D70" s="110"/>
      <c r="E70" s="110"/>
      <c r="F70" s="161"/>
      <c r="G70" s="161"/>
      <c r="H70" s="161"/>
      <c r="I70" s="320"/>
    </row>
    <row r="71" spans="2:9">
      <c r="B71" s="170" t="s">
        <v>533</v>
      </c>
      <c r="C71" s="112">
        <v>45000</v>
      </c>
      <c r="D71" s="112">
        <v>0</v>
      </c>
      <c r="E71" s="112">
        <v>0</v>
      </c>
      <c r="F71" s="112">
        <v>0</v>
      </c>
      <c r="G71" s="112">
        <v>0</v>
      </c>
      <c r="H71" s="112">
        <v>0</v>
      </c>
      <c r="I71" s="297">
        <f>SUM(C71:H71)</f>
        <v>45000</v>
      </c>
    </row>
    <row r="72" spans="2:9" ht="15" thickBot="1">
      <c r="B72" s="172" t="s">
        <v>534</v>
      </c>
      <c r="C72" s="173">
        <f>SUM(C71)</f>
        <v>45000</v>
      </c>
      <c r="D72" s="173">
        <f>SUM(D71)</f>
        <v>0</v>
      </c>
      <c r="E72" s="173">
        <f>SUM(E71)</f>
        <v>0</v>
      </c>
      <c r="F72" s="173">
        <f>SUM(F71)</f>
        <v>0</v>
      </c>
      <c r="G72" s="173">
        <f>SUM(G71)</f>
        <v>0</v>
      </c>
      <c r="H72" s="173">
        <f>SUM(H71:H71)</f>
        <v>0</v>
      </c>
      <c r="I72" s="310">
        <f>SUM(I71:I71)</f>
        <v>45000</v>
      </c>
    </row>
    <row r="73" spans="2:9" ht="15" thickBot="1">
      <c r="B73" s="163"/>
      <c r="I73" s="163"/>
    </row>
    <row r="74" spans="2:9">
      <c r="B74" s="191" t="s">
        <v>299</v>
      </c>
      <c r="C74" s="110"/>
      <c r="D74" s="110"/>
      <c r="E74" s="110"/>
      <c r="F74" s="161"/>
      <c r="G74" s="161"/>
      <c r="H74" s="161"/>
      <c r="I74" s="320"/>
    </row>
    <row r="75" spans="2:9">
      <c r="B75" s="178" t="s">
        <v>326</v>
      </c>
      <c r="C75" s="112">
        <v>0</v>
      </c>
      <c r="D75" s="112">
        <v>0</v>
      </c>
      <c r="E75" s="112">
        <v>50000</v>
      </c>
      <c r="F75" s="112">
        <v>0</v>
      </c>
      <c r="G75" s="112">
        <v>0</v>
      </c>
      <c r="H75" s="112">
        <v>0</v>
      </c>
      <c r="I75" s="297">
        <f>SUM(C75:H75)</f>
        <v>50000</v>
      </c>
    </row>
    <row r="76" spans="2:9">
      <c r="B76" s="178" t="s">
        <v>462</v>
      </c>
      <c r="C76" s="112">
        <v>0</v>
      </c>
      <c r="D76" s="112">
        <v>2100000</v>
      </c>
      <c r="E76" s="112">
        <v>0</v>
      </c>
      <c r="F76" s="112">
        <v>0</v>
      </c>
      <c r="G76" s="112">
        <v>0</v>
      </c>
      <c r="H76" s="112">
        <v>0</v>
      </c>
      <c r="I76" s="297">
        <f>SUM(C76:H76)</f>
        <v>2100000</v>
      </c>
    </row>
    <row r="77" spans="2:9">
      <c r="B77" s="178" t="s">
        <v>323</v>
      </c>
      <c r="C77" s="112">
        <v>105000</v>
      </c>
      <c r="D77" s="112">
        <v>0</v>
      </c>
      <c r="E77" s="112">
        <v>0</v>
      </c>
      <c r="F77" s="112">
        <v>0</v>
      </c>
      <c r="G77" s="112">
        <v>0</v>
      </c>
      <c r="H77" s="112">
        <v>0</v>
      </c>
      <c r="I77" s="297">
        <f t="shared" ref="I77:I103" si="13">SUM(C77:H77)</f>
        <v>105000</v>
      </c>
    </row>
    <row r="78" spans="2:9">
      <c r="B78" s="178" t="s">
        <v>463</v>
      </c>
      <c r="C78" s="112">
        <v>137800</v>
      </c>
      <c r="D78" s="112">
        <v>137800</v>
      </c>
      <c r="E78" s="112">
        <v>137900</v>
      </c>
      <c r="F78" s="112">
        <v>0</v>
      </c>
      <c r="G78" s="112">
        <v>0</v>
      </c>
      <c r="H78" s="112">
        <v>0</v>
      </c>
      <c r="I78" s="297">
        <f t="shared" si="13"/>
        <v>413500</v>
      </c>
    </row>
    <row r="79" spans="2:9">
      <c r="B79" s="178" t="s">
        <v>324</v>
      </c>
      <c r="C79" s="112">
        <v>0</v>
      </c>
      <c r="D79" s="112">
        <v>1100000</v>
      </c>
      <c r="E79" s="112">
        <v>0</v>
      </c>
      <c r="F79" s="112">
        <v>0</v>
      </c>
      <c r="G79" s="112">
        <v>0</v>
      </c>
      <c r="H79" s="112">
        <v>0</v>
      </c>
      <c r="I79" s="297">
        <f t="shared" si="13"/>
        <v>1100000</v>
      </c>
    </row>
    <row r="80" spans="2:9">
      <c r="B80" s="178" t="s">
        <v>325</v>
      </c>
      <c r="C80" s="112">
        <v>0</v>
      </c>
      <c r="D80" s="112">
        <v>0</v>
      </c>
      <c r="E80" s="112">
        <v>880000</v>
      </c>
      <c r="F80" s="112">
        <v>0</v>
      </c>
      <c r="G80" s="112">
        <v>0</v>
      </c>
      <c r="H80" s="112">
        <v>0</v>
      </c>
      <c r="I80" s="297">
        <f t="shared" si="13"/>
        <v>880000</v>
      </c>
    </row>
    <row r="81" spans="2:9">
      <c r="B81" s="178" t="s">
        <v>327</v>
      </c>
      <c r="C81" s="112">
        <v>0</v>
      </c>
      <c r="D81" s="112">
        <v>50000</v>
      </c>
      <c r="E81" s="112">
        <v>0</v>
      </c>
      <c r="F81" s="112">
        <v>0</v>
      </c>
      <c r="G81" s="112">
        <v>0</v>
      </c>
      <c r="H81" s="112">
        <v>0</v>
      </c>
      <c r="I81" s="297">
        <f t="shared" si="13"/>
        <v>50000</v>
      </c>
    </row>
    <row r="82" spans="2:9">
      <c r="B82" s="178" t="s">
        <v>328</v>
      </c>
      <c r="C82" s="112">
        <v>1500000</v>
      </c>
      <c r="D82" s="112">
        <v>0</v>
      </c>
      <c r="E82" s="112">
        <v>1500000</v>
      </c>
      <c r="F82" s="112">
        <v>0</v>
      </c>
      <c r="G82" s="112">
        <v>0</v>
      </c>
      <c r="H82" s="112">
        <v>0</v>
      </c>
      <c r="I82" s="297">
        <f t="shared" si="13"/>
        <v>3000000</v>
      </c>
    </row>
    <row r="83" spans="2:9">
      <c r="B83" s="178" t="s">
        <v>329</v>
      </c>
      <c r="C83" s="112">
        <v>0</v>
      </c>
      <c r="D83" s="112">
        <v>3000000</v>
      </c>
      <c r="E83" s="112">
        <v>0</v>
      </c>
      <c r="F83" s="112">
        <v>0</v>
      </c>
      <c r="G83" s="112">
        <v>0</v>
      </c>
      <c r="H83" s="112">
        <v>0</v>
      </c>
      <c r="I83" s="297">
        <f t="shared" si="13"/>
        <v>3000000</v>
      </c>
    </row>
    <row r="84" spans="2:9">
      <c r="B84" s="178" t="s">
        <v>330</v>
      </c>
      <c r="C84" s="112">
        <v>0</v>
      </c>
      <c r="D84" s="112">
        <v>0</v>
      </c>
      <c r="E84" s="112">
        <v>0</v>
      </c>
      <c r="F84" s="112">
        <v>0</v>
      </c>
      <c r="G84" s="112">
        <v>3000000</v>
      </c>
      <c r="H84" s="112">
        <v>0</v>
      </c>
      <c r="I84" s="297">
        <f t="shared" si="13"/>
        <v>3000000</v>
      </c>
    </row>
    <row r="85" spans="2:9">
      <c r="B85" s="178" t="s">
        <v>331</v>
      </c>
      <c r="C85" s="112">
        <v>0</v>
      </c>
      <c r="D85" s="112">
        <v>0</v>
      </c>
      <c r="E85" s="112">
        <v>75000</v>
      </c>
      <c r="F85" s="112">
        <v>425000</v>
      </c>
      <c r="G85" s="112">
        <v>0</v>
      </c>
      <c r="H85" s="112">
        <v>0</v>
      </c>
      <c r="I85" s="297">
        <f t="shared" si="13"/>
        <v>500000</v>
      </c>
    </row>
    <row r="86" spans="2:9">
      <c r="B86" s="178" t="s">
        <v>332</v>
      </c>
      <c r="C86" s="112">
        <v>0</v>
      </c>
      <c r="D86" s="112">
        <v>0</v>
      </c>
      <c r="E86" s="112">
        <v>0</v>
      </c>
      <c r="F86" s="112">
        <v>0</v>
      </c>
      <c r="G86" s="112">
        <v>500000</v>
      </c>
      <c r="H86" s="112">
        <v>0</v>
      </c>
      <c r="I86" s="297">
        <f t="shared" si="13"/>
        <v>500000</v>
      </c>
    </row>
    <row r="87" spans="2:9">
      <c r="B87" s="178" t="s">
        <v>333</v>
      </c>
      <c r="C87" s="112">
        <v>0</v>
      </c>
      <c r="D87" s="112">
        <v>0</v>
      </c>
      <c r="E87" s="112">
        <v>0</v>
      </c>
      <c r="F87" s="112">
        <v>342000</v>
      </c>
      <c r="G87" s="112">
        <v>1938000</v>
      </c>
      <c r="H87" s="112">
        <v>0</v>
      </c>
      <c r="I87" s="297">
        <f t="shared" si="13"/>
        <v>2280000</v>
      </c>
    </row>
    <row r="88" spans="2:9">
      <c r="B88" s="178" t="s">
        <v>334</v>
      </c>
      <c r="C88" s="112">
        <v>0</v>
      </c>
      <c r="D88" s="112">
        <v>0</v>
      </c>
      <c r="E88" s="112">
        <v>3000000</v>
      </c>
      <c r="F88" s="112">
        <v>0</v>
      </c>
      <c r="G88" s="112">
        <v>0</v>
      </c>
      <c r="H88" s="112">
        <v>0</v>
      </c>
      <c r="I88" s="297">
        <f t="shared" si="13"/>
        <v>3000000</v>
      </c>
    </row>
    <row r="89" spans="2:9">
      <c r="B89" s="178" t="s">
        <v>335</v>
      </c>
      <c r="C89" s="112">
        <v>0</v>
      </c>
      <c r="D89" s="112">
        <v>0</v>
      </c>
      <c r="E89" s="112">
        <v>0</v>
      </c>
      <c r="F89" s="112">
        <v>0</v>
      </c>
      <c r="G89" s="112">
        <v>0</v>
      </c>
      <c r="H89" s="112">
        <v>10000000</v>
      </c>
      <c r="I89" s="297">
        <f t="shared" si="13"/>
        <v>10000000</v>
      </c>
    </row>
    <row r="90" spans="2:9">
      <c r="B90" s="178" t="s">
        <v>336</v>
      </c>
      <c r="C90" s="112">
        <v>0</v>
      </c>
      <c r="D90" s="112">
        <v>0</v>
      </c>
      <c r="E90" s="112">
        <v>0</v>
      </c>
      <c r="F90" s="112">
        <v>50000</v>
      </c>
      <c r="G90" s="112">
        <v>0</v>
      </c>
      <c r="H90" s="112">
        <v>0</v>
      </c>
      <c r="I90" s="297">
        <f t="shared" si="13"/>
        <v>50000</v>
      </c>
    </row>
    <row r="91" spans="2:9">
      <c r="B91" s="178" t="s">
        <v>337</v>
      </c>
      <c r="C91" s="112">
        <v>0</v>
      </c>
      <c r="D91" s="112">
        <v>0</v>
      </c>
      <c r="E91" s="112">
        <v>440000</v>
      </c>
      <c r="F91" s="112">
        <v>0</v>
      </c>
      <c r="G91" s="112">
        <v>0</v>
      </c>
      <c r="H91" s="112">
        <v>0</v>
      </c>
      <c r="I91" s="297">
        <f t="shared" si="13"/>
        <v>440000</v>
      </c>
    </row>
    <row r="92" spans="2:9">
      <c r="B92" s="192" t="s">
        <v>464</v>
      </c>
      <c r="C92" s="112">
        <v>0</v>
      </c>
      <c r="D92" s="112">
        <v>0</v>
      </c>
      <c r="E92" s="112">
        <v>0</v>
      </c>
      <c r="F92" s="112">
        <v>1000000</v>
      </c>
      <c r="G92" s="112">
        <v>0</v>
      </c>
      <c r="H92" s="112">
        <v>0</v>
      </c>
      <c r="I92" s="297">
        <f t="shared" si="13"/>
        <v>1000000</v>
      </c>
    </row>
    <row r="93" spans="2:9" ht="26">
      <c r="B93" s="192" t="s">
        <v>338</v>
      </c>
      <c r="C93" s="112">
        <v>0</v>
      </c>
      <c r="D93" s="112">
        <v>250000</v>
      </c>
      <c r="E93" s="112">
        <v>1125000</v>
      </c>
      <c r="F93" s="112">
        <v>1125000</v>
      </c>
      <c r="G93" s="112">
        <v>0</v>
      </c>
      <c r="H93" s="112">
        <v>0</v>
      </c>
      <c r="I93" s="297">
        <f t="shared" si="13"/>
        <v>2500000</v>
      </c>
    </row>
    <row r="94" spans="2:9">
      <c r="B94" s="192" t="s">
        <v>465</v>
      </c>
      <c r="C94" s="112">
        <v>200000</v>
      </c>
      <c r="D94" s="112">
        <v>0</v>
      </c>
      <c r="E94" s="112">
        <v>0</v>
      </c>
      <c r="F94" s="112">
        <v>0</v>
      </c>
      <c r="G94" s="112">
        <v>0</v>
      </c>
      <c r="H94" s="112">
        <v>0</v>
      </c>
      <c r="I94" s="297">
        <f t="shared" si="13"/>
        <v>200000</v>
      </c>
    </row>
    <row r="95" spans="2:9">
      <c r="B95" s="192" t="s">
        <v>379</v>
      </c>
      <c r="C95" s="112">
        <v>200000</v>
      </c>
      <c r="D95" s="112">
        <v>0</v>
      </c>
      <c r="E95" s="112">
        <v>0</v>
      </c>
      <c r="F95" s="112">
        <v>0</v>
      </c>
      <c r="G95" s="112">
        <v>0</v>
      </c>
      <c r="H95" s="112">
        <v>0</v>
      </c>
      <c r="I95" s="297">
        <f t="shared" si="13"/>
        <v>200000</v>
      </c>
    </row>
    <row r="96" spans="2:9" ht="26">
      <c r="B96" s="380" t="s">
        <v>339</v>
      </c>
      <c r="C96" s="112">
        <v>0</v>
      </c>
      <c r="D96" s="112">
        <v>0</v>
      </c>
      <c r="E96" s="112">
        <v>3000000</v>
      </c>
      <c r="F96" s="112">
        <v>0</v>
      </c>
      <c r="G96" s="112">
        <v>0</v>
      </c>
      <c r="H96" s="112">
        <v>0</v>
      </c>
      <c r="I96" s="297">
        <f t="shared" si="13"/>
        <v>3000000</v>
      </c>
    </row>
    <row r="97" spans="2:12">
      <c r="B97" s="192" t="s">
        <v>340</v>
      </c>
      <c r="C97" s="112">
        <v>0</v>
      </c>
      <c r="D97" s="112">
        <v>0</v>
      </c>
      <c r="E97" s="112">
        <v>1000000</v>
      </c>
      <c r="F97" s="112">
        <v>0</v>
      </c>
      <c r="G97" s="112">
        <v>0</v>
      </c>
      <c r="H97" s="112">
        <v>0</v>
      </c>
      <c r="I97" s="297">
        <f t="shared" si="13"/>
        <v>1000000</v>
      </c>
    </row>
    <row r="98" spans="2:12" ht="26">
      <c r="B98" s="192" t="s">
        <v>535</v>
      </c>
      <c r="C98" s="112">
        <v>0</v>
      </c>
      <c r="D98" s="112">
        <v>0</v>
      </c>
      <c r="E98" s="112">
        <v>2000000</v>
      </c>
      <c r="F98" s="112">
        <v>0</v>
      </c>
      <c r="G98" s="112">
        <v>0</v>
      </c>
      <c r="H98" s="112">
        <v>0</v>
      </c>
      <c r="I98" s="297">
        <f t="shared" si="13"/>
        <v>2000000</v>
      </c>
    </row>
    <row r="99" spans="2:12" ht="26">
      <c r="B99" s="192" t="s">
        <v>536</v>
      </c>
      <c r="C99" s="112">
        <v>0</v>
      </c>
      <c r="D99" s="112">
        <v>0</v>
      </c>
      <c r="E99" s="112">
        <v>0</v>
      </c>
      <c r="F99" s="112">
        <v>600000</v>
      </c>
      <c r="G99" s="112">
        <v>0</v>
      </c>
      <c r="H99" s="112">
        <v>0</v>
      </c>
      <c r="I99" s="297">
        <f t="shared" si="13"/>
        <v>600000</v>
      </c>
      <c r="L99" s="281"/>
    </row>
    <row r="100" spans="2:12" ht="26">
      <c r="B100" s="192" t="s">
        <v>537</v>
      </c>
      <c r="C100" s="112">
        <v>0</v>
      </c>
      <c r="D100" s="112">
        <v>300000</v>
      </c>
      <c r="E100" s="112">
        <v>0</v>
      </c>
      <c r="F100" s="112">
        <v>0</v>
      </c>
      <c r="G100" s="112">
        <v>0</v>
      </c>
      <c r="H100" s="112">
        <v>0</v>
      </c>
      <c r="I100" s="297">
        <f t="shared" si="13"/>
        <v>300000</v>
      </c>
    </row>
    <row r="101" spans="2:12" ht="26">
      <c r="B101" s="192" t="s">
        <v>538</v>
      </c>
      <c r="C101" s="112">
        <v>0</v>
      </c>
      <c r="D101" s="112">
        <v>800000</v>
      </c>
      <c r="E101" s="112">
        <v>0</v>
      </c>
      <c r="F101" s="112">
        <v>0</v>
      </c>
      <c r="G101" s="112">
        <v>0</v>
      </c>
      <c r="H101" s="112">
        <v>0</v>
      </c>
      <c r="I101" s="297">
        <f t="shared" si="13"/>
        <v>800000</v>
      </c>
    </row>
    <row r="102" spans="2:12" ht="39">
      <c r="B102" s="380" t="s">
        <v>539</v>
      </c>
      <c r="C102" s="112">
        <v>0</v>
      </c>
      <c r="D102" s="112">
        <v>960000</v>
      </c>
      <c r="E102" s="112">
        <v>205000</v>
      </c>
      <c r="F102" s="112">
        <v>0</v>
      </c>
      <c r="G102" s="112">
        <v>0</v>
      </c>
      <c r="H102" s="112">
        <v>0</v>
      </c>
      <c r="I102" s="297">
        <f t="shared" si="13"/>
        <v>1165000</v>
      </c>
    </row>
    <row r="103" spans="2:12" ht="26">
      <c r="B103" s="381" t="s">
        <v>540</v>
      </c>
      <c r="C103" s="301"/>
      <c r="D103" s="301">
        <v>117000</v>
      </c>
      <c r="E103" s="301"/>
      <c r="F103" s="301"/>
      <c r="G103" s="301"/>
      <c r="H103" s="301"/>
      <c r="I103" s="297">
        <f t="shared" si="13"/>
        <v>117000</v>
      </c>
    </row>
    <row r="104" spans="2:12" ht="15" thickBot="1">
      <c r="B104" s="172" t="s">
        <v>541</v>
      </c>
      <c r="C104" s="173">
        <f>SUM(C75:C103)</f>
        <v>2142800</v>
      </c>
      <c r="D104" s="173">
        <f>SUM(D75:D103)</f>
        <v>8814800</v>
      </c>
      <c r="E104" s="173">
        <f t="shared" ref="E104:H104" si="14">SUM(E75:E103)</f>
        <v>13412900</v>
      </c>
      <c r="F104" s="173">
        <f t="shared" si="14"/>
        <v>3542000</v>
      </c>
      <c r="G104" s="173">
        <f t="shared" si="14"/>
        <v>5438000</v>
      </c>
      <c r="H104" s="173">
        <f t="shared" si="14"/>
        <v>10000000</v>
      </c>
      <c r="I104" s="310">
        <f>SUM(I75:I103)</f>
        <v>43350500</v>
      </c>
    </row>
    <row r="105" spans="2:12" ht="15" thickBot="1">
      <c r="B105" s="163"/>
      <c r="C105" s="163"/>
      <c r="D105" s="163"/>
      <c r="E105" s="163"/>
      <c r="F105" s="163"/>
      <c r="G105" s="163"/>
      <c r="H105" s="163"/>
      <c r="I105" s="163"/>
    </row>
    <row r="106" spans="2:12" ht="15" thickBot="1">
      <c r="B106" s="181" t="s">
        <v>213</v>
      </c>
      <c r="C106" s="182">
        <f t="shared" ref="C106:I106" si="15">C68+C104+C72</f>
        <v>2738000</v>
      </c>
      <c r="D106" s="182">
        <f t="shared" si="15"/>
        <v>8814800</v>
      </c>
      <c r="E106" s="182">
        <f t="shared" si="15"/>
        <v>13412900</v>
      </c>
      <c r="F106" s="182">
        <f t="shared" si="15"/>
        <v>3542000</v>
      </c>
      <c r="G106" s="182">
        <f t="shared" si="15"/>
        <v>5438000</v>
      </c>
      <c r="H106" s="182">
        <f t="shared" si="15"/>
        <v>10000000</v>
      </c>
      <c r="I106" s="312">
        <f t="shared" si="15"/>
        <v>43945700</v>
      </c>
    </row>
    <row r="107" spans="2:12" ht="15" thickBot="1">
      <c r="B107"/>
      <c r="C107"/>
      <c r="D107"/>
      <c r="E107"/>
      <c r="F107"/>
      <c r="G107"/>
      <c r="H107"/>
      <c r="I107"/>
    </row>
    <row r="108" spans="2:12">
      <c r="B108" s="382" t="s">
        <v>749</v>
      </c>
      <c r="C108" s="110"/>
      <c r="D108" s="110"/>
      <c r="E108" s="110"/>
      <c r="F108" s="110"/>
      <c r="G108" s="110"/>
      <c r="H108" s="110"/>
      <c r="I108" s="320"/>
    </row>
    <row r="109" spans="2:12">
      <c r="B109" s="177" t="s">
        <v>19</v>
      </c>
      <c r="C109" s="307"/>
      <c r="D109" s="307"/>
      <c r="E109" s="307"/>
      <c r="F109" s="307"/>
      <c r="G109" s="307"/>
      <c r="H109" s="308"/>
      <c r="I109" s="313"/>
    </row>
    <row r="110" spans="2:12">
      <c r="B110" s="170" t="s">
        <v>448</v>
      </c>
      <c r="C110" s="112">
        <v>61000</v>
      </c>
      <c r="D110" s="112">
        <v>0</v>
      </c>
      <c r="E110" s="112">
        <v>0</v>
      </c>
      <c r="F110" s="112">
        <v>0</v>
      </c>
      <c r="G110" s="112">
        <v>0</v>
      </c>
      <c r="H110" s="112">
        <v>0</v>
      </c>
      <c r="I110" s="297">
        <f t="shared" ref="I110:I117" si="16">SUM(C110:H110)</f>
        <v>61000</v>
      </c>
    </row>
    <row r="111" spans="2:12">
      <c r="B111" s="178" t="s">
        <v>449</v>
      </c>
      <c r="C111" s="112">
        <v>5600</v>
      </c>
      <c r="D111" s="112">
        <v>0</v>
      </c>
      <c r="E111" s="112">
        <v>0</v>
      </c>
      <c r="F111" s="112">
        <v>0</v>
      </c>
      <c r="G111" s="112">
        <v>0</v>
      </c>
      <c r="H111" s="112">
        <v>0</v>
      </c>
      <c r="I111" s="297">
        <f t="shared" si="16"/>
        <v>5600</v>
      </c>
    </row>
    <row r="112" spans="2:12">
      <c r="B112" s="178" t="s">
        <v>450</v>
      </c>
      <c r="C112" s="112">
        <v>39300</v>
      </c>
      <c r="D112" s="112">
        <v>0</v>
      </c>
      <c r="E112" s="112">
        <v>0</v>
      </c>
      <c r="F112" s="112">
        <v>0</v>
      </c>
      <c r="G112" s="112">
        <v>0</v>
      </c>
      <c r="H112" s="112">
        <v>0</v>
      </c>
      <c r="I112" s="297">
        <f t="shared" si="16"/>
        <v>39300</v>
      </c>
    </row>
    <row r="113" spans="2:9">
      <c r="B113" s="178" t="s">
        <v>451</v>
      </c>
      <c r="C113" s="112">
        <v>38800</v>
      </c>
      <c r="D113" s="112">
        <v>0</v>
      </c>
      <c r="E113" s="112">
        <v>0</v>
      </c>
      <c r="F113" s="112">
        <v>0</v>
      </c>
      <c r="G113" s="112">
        <v>0</v>
      </c>
      <c r="H113" s="112">
        <v>0</v>
      </c>
      <c r="I113" s="297">
        <f t="shared" si="16"/>
        <v>38800</v>
      </c>
    </row>
    <row r="114" spans="2:9">
      <c r="B114" s="170" t="s">
        <v>452</v>
      </c>
      <c r="C114" s="112">
        <v>56000</v>
      </c>
      <c r="D114" s="112">
        <v>0</v>
      </c>
      <c r="E114" s="112">
        <v>0</v>
      </c>
      <c r="F114" s="112">
        <v>0</v>
      </c>
      <c r="G114" s="112">
        <v>0</v>
      </c>
      <c r="H114" s="112">
        <v>0</v>
      </c>
      <c r="I114" s="297">
        <f t="shared" si="16"/>
        <v>56000</v>
      </c>
    </row>
    <row r="115" spans="2:9">
      <c r="B115" s="170" t="s">
        <v>453</v>
      </c>
      <c r="C115" s="112">
        <v>131500</v>
      </c>
      <c r="D115" s="112">
        <v>0</v>
      </c>
      <c r="E115" s="112">
        <v>0</v>
      </c>
      <c r="F115" s="112">
        <v>0</v>
      </c>
      <c r="G115" s="112">
        <v>0</v>
      </c>
      <c r="H115" s="112">
        <v>0</v>
      </c>
      <c r="I115" s="297">
        <f t="shared" si="16"/>
        <v>131500</v>
      </c>
    </row>
    <row r="116" spans="2:9">
      <c r="B116" s="170" t="s">
        <v>526</v>
      </c>
      <c r="C116" s="112">
        <v>175000</v>
      </c>
      <c r="D116" s="112">
        <v>0</v>
      </c>
      <c r="E116" s="112">
        <v>0</v>
      </c>
      <c r="F116" s="112">
        <v>0</v>
      </c>
      <c r="G116" s="112">
        <v>0</v>
      </c>
      <c r="H116" s="112">
        <v>0</v>
      </c>
      <c r="I116" s="297">
        <f t="shared" si="16"/>
        <v>175000</v>
      </c>
    </row>
    <row r="117" spans="2:9">
      <c r="B117" s="170" t="s">
        <v>527</v>
      </c>
      <c r="C117" s="112">
        <v>0</v>
      </c>
      <c r="D117" s="112">
        <v>175000</v>
      </c>
      <c r="E117" s="112">
        <v>175000</v>
      </c>
      <c r="F117" s="112">
        <v>175000</v>
      </c>
      <c r="G117" s="112">
        <v>175000</v>
      </c>
      <c r="H117" s="112">
        <v>175000</v>
      </c>
      <c r="I117" s="297">
        <f t="shared" si="16"/>
        <v>875000</v>
      </c>
    </row>
    <row r="118" spans="2:9" ht="15" thickBot="1">
      <c r="B118" s="172" t="s">
        <v>314</v>
      </c>
      <c r="C118" s="173">
        <f t="shared" ref="C118:I118" si="17">SUM(C110:C117)</f>
        <v>507200</v>
      </c>
      <c r="D118" s="173">
        <f t="shared" si="17"/>
        <v>175000</v>
      </c>
      <c r="E118" s="173">
        <f t="shared" si="17"/>
        <v>175000</v>
      </c>
      <c r="F118" s="173">
        <f t="shared" si="17"/>
        <v>175000</v>
      </c>
      <c r="G118" s="173">
        <f t="shared" si="17"/>
        <v>175000</v>
      </c>
      <c r="H118" s="173">
        <f t="shared" si="17"/>
        <v>175000</v>
      </c>
      <c r="I118" s="310">
        <f t="shared" si="17"/>
        <v>1382200</v>
      </c>
    </row>
    <row r="119" spans="2:9" ht="15" thickBot="1">
      <c r="B119" s="379"/>
      <c r="C119" s="388"/>
      <c r="D119" s="388"/>
      <c r="E119" s="388"/>
      <c r="F119" s="388"/>
      <c r="G119" s="388"/>
      <c r="H119" s="388"/>
      <c r="I119" s="388"/>
    </row>
    <row r="120" spans="2:9" ht="15" thickBot="1">
      <c r="B120" s="181" t="s">
        <v>750</v>
      </c>
      <c r="C120" s="182">
        <f>C118</f>
        <v>507200</v>
      </c>
      <c r="D120" s="182">
        <f t="shared" ref="D120:H120" si="18">D118</f>
        <v>175000</v>
      </c>
      <c r="E120" s="182">
        <f t="shared" si="18"/>
        <v>175000</v>
      </c>
      <c r="F120" s="182">
        <f t="shared" si="18"/>
        <v>175000</v>
      </c>
      <c r="G120" s="182">
        <f t="shared" si="18"/>
        <v>175000</v>
      </c>
      <c r="H120" s="182">
        <f t="shared" si="18"/>
        <v>175000</v>
      </c>
      <c r="I120" s="312">
        <f>I118</f>
        <v>1382200</v>
      </c>
    </row>
    <row r="121" spans="2:9" ht="15" thickBot="1">
      <c r="B121" s="379"/>
      <c r="C121" s="388"/>
      <c r="D121" s="388"/>
      <c r="E121" s="388"/>
      <c r="F121" s="388"/>
      <c r="G121" s="388"/>
      <c r="H121" s="388"/>
      <c r="I121" s="388"/>
    </row>
    <row r="122" spans="2:9">
      <c r="B122" s="382" t="s">
        <v>751</v>
      </c>
      <c r="C122" s="110"/>
      <c r="D122" s="110"/>
      <c r="E122" s="110"/>
      <c r="F122" s="110"/>
      <c r="G122" s="110"/>
      <c r="H122" s="110"/>
      <c r="I122" s="320"/>
    </row>
    <row r="123" spans="2:9">
      <c r="B123" s="177" t="s">
        <v>478</v>
      </c>
      <c r="C123" s="391"/>
      <c r="D123" s="391"/>
      <c r="E123" s="391"/>
      <c r="F123" s="392"/>
      <c r="G123" s="392"/>
      <c r="H123" s="392"/>
      <c r="I123" s="393"/>
    </row>
    <row r="124" spans="2:9">
      <c r="B124" s="170" t="s">
        <v>479</v>
      </c>
      <c r="C124" s="112">
        <v>25200</v>
      </c>
      <c r="D124" s="112">
        <v>0</v>
      </c>
      <c r="E124" s="112">
        <v>0</v>
      </c>
      <c r="F124" s="112">
        <v>0</v>
      </c>
      <c r="G124" s="112">
        <v>0</v>
      </c>
      <c r="H124" s="112">
        <v>0</v>
      </c>
      <c r="I124" s="297">
        <f>SUM(C124:H124)</f>
        <v>25200</v>
      </c>
    </row>
    <row r="125" spans="2:9">
      <c r="B125" s="170" t="s">
        <v>480</v>
      </c>
      <c r="C125" s="112">
        <v>59500</v>
      </c>
      <c r="D125" s="112">
        <v>0</v>
      </c>
      <c r="E125" s="112">
        <v>0</v>
      </c>
      <c r="F125" s="112">
        <v>0</v>
      </c>
      <c r="G125" s="112">
        <v>0</v>
      </c>
      <c r="H125" s="112">
        <v>0</v>
      </c>
      <c r="I125" s="297">
        <f t="shared" ref="I125:I129" si="19">SUM(C125:H125)</f>
        <v>59500</v>
      </c>
    </row>
    <row r="126" spans="2:9">
      <c r="B126" s="170" t="s">
        <v>481</v>
      </c>
      <c r="C126" s="112">
        <v>1000</v>
      </c>
      <c r="D126" s="112">
        <v>0</v>
      </c>
      <c r="E126" s="112">
        <v>0</v>
      </c>
      <c r="F126" s="112">
        <v>0</v>
      </c>
      <c r="G126" s="112">
        <v>0</v>
      </c>
      <c r="H126" s="112">
        <v>0</v>
      </c>
      <c r="I126" s="297">
        <f t="shared" si="19"/>
        <v>1000</v>
      </c>
    </row>
    <row r="127" spans="2:9">
      <c r="B127" s="170" t="s">
        <v>482</v>
      </c>
      <c r="C127" s="112">
        <v>100</v>
      </c>
      <c r="D127" s="112">
        <v>0</v>
      </c>
      <c r="E127" s="112">
        <v>0</v>
      </c>
      <c r="F127" s="112">
        <v>0</v>
      </c>
      <c r="G127" s="112">
        <v>0</v>
      </c>
      <c r="H127" s="112">
        <v>0</v>
      </c>
      <c r="I127" s="297">
        <f t="shared" si="19"/>
        <v>100</v>
      </c>
    </row>
    <row r="128" spans="2:9">
      <c r="B128" s="170" t="s">
        <v>483</v>
      </c>
      <c r="C128" s="112">
        <v>14100</v>
      </c>
      <c r="D128" s="112">
        <v>0</v>
      </c>
      <c r="E128" s="112">
        <v>0</v>
      </c>
      <c r="F128" s="112">
        <v>0</v>
      </c>
      <c r="G128" s="112">
        <v>0</v>
      </c>
      <c r="H128" s="112">
        <v>0</v>
      </c>
      <c r="I128" s="297">
        <f t="shared" si="19"/>
        <v>14100</v>
      </c>
    </row>
    <row r="129" spans="2:9">
      <c r="B129" s="170" t="s">
        <v>484</v>
      </c>
      <c r="C129" s="112">
        <v>-800</v>
      </c>
      <c r="D129" s="112">
        <v>0</v>
      </c>
      <c r="E129" s="112">
        <v>0</v>
      </c>
      <c r="F129" s="112">
        <v>0</v>
      </c>
      <c r="G129" s="112">
        <v>0</v>
      </c>
      <c r="H129" s="112">
        <v>0</v>
      </c>
      <c r="I129" s="297">
        <f t="shared" si="19"/>
        <v>-800</v>
      </c>
    </row>
    <row r="130" spans="2:9">
      <c r="B130" s="184" t="s">
        <v>485</v>
      </c>
      <c r="C130" s="112">
        <v>12500</v>
      </c>
      <c r="D130" s="112">
        <v>0</v>
      </c>
      <c r="E130" s="112">
        <v>0</v>
      </c>
      <c r="F130" s="112">
        <v>0</v>
      </c>
      <c r="G130" s="112">
        <v>0</v>
      </c>
      <c r="H130" s="112">
        <v>0</v>
      </c>
      <c r="I130" s="297">
        <f>SUM(C130:H130)</f>
        <v>12500</v>
      </c>
    </row>
    <row r="131" spans="2:9" ht="15" thickBot="1">
      <c r="B131" s="172" t="s">
        <v>486</v>
      </c>
      <c r="C131" s="173">
        <f t="shared" ref="C131:I131" si="20">SUM(C124:C130)</f>
        <v>111600</v>
      </c>
      <c r="D131" s="173">
        <f t="shared" si="20"/>
        <v>0</v>
      </c>
      <c r="E131" s="173">
        <f t="shared" si="20"/>
        <v>0</v>
      </c>
      <c r="F131" s="173">
        <f t="shared" si="20"/>
        <v>0</v>
      </c>
      <c r="G131" s="173">
        <f t="shared" si="20"/>
        <v>0</v>
      </c>
      <c r="H131" s="173">
        <f t="shared" si="20"/>
        <v>0</v>
      </c>
      <c r="I131" s="310">
        <f t="shared" si="20"/>
        <v>111600</v>
      </c>
    </row>
    <row r="132" spans="2:9" ht="15" thickBot="1">
      <c r="B132" s="379"/>
      <c r="C132" s="388"/>
      <c r="D132" s="388"/>
      <c r="E132" s="388"/>
      <c r="F132" s="388"/>
      <c r="G132" s="388"/>
      <c r="H132" s="388"/>
      <c r="I132" s="388"/>
    </row>
    <row r="133" spans="2:9">
      <c r="B133" s="191" t="s">
        <v>405</v>
      </c>
      <c r="C133" s="110"/>
      <c r="D133" s="110"/>
      <c r="E133" s="110"/>
      <c r="F133" s="161"/>
      <c r="G133" s="161"/>
      <c r="H133" s="161"/>
      <c r="I133" s="320"/>
    </row>
    <row r="134" spans="2:9">
      <c r="B134" s="178" t="s">
        <v>445</v>
      </c>
      <c r="C134" s="112">
        <v>200</v>
      </c>
      <c r="D134" s="112">
        <v>0</v>
      </c>
      <c r="E134" s="112">
        <v>0</v>
      </c>
      <c r="F134" s="112">
        <v>0</v>
      </c>
      <c r="G134" s="112">
        <v>0</v>
      </c>
      <c r="H134" s="112">
        <v>0</v>
      </c>
      <c r="I134" s="297">
        <f>SUM(C134:H134)</f>
        <v>200</v>
      </c>
    </row>
    <row r="135" spans="2:9" ht="15" thickBot="1">
      <c r="B135" s="172" t="s">
        <v>788</v>
      </c>
      <c r="C135" s="173">
        <f>C134</f>
        <v>200</v>
      </c>
      <c r="D135" s="173">
        <f t="shared" ref="D135:H135" si="21">D134</f>
        <v>0</v>
      </c>
      <c r="E135" s="173">
        <f t="shared" si="21"/>
        <v>0</v>
      </c>
      <c r="F135" s="173">
        <f t="shared" si="21"/>
        <v>0</v>
      </c>
      <c r="G135" s="173">
        <f t="shared" si="21"/>
        <v>0</v>
      </c>
      <c r="H135" s="173">
        <f t="shared" si="21"/>
        <v>0</v>
      </c>
      <c r="I135" s="310">
        <f>I134</f>
        <v>200</v>
      </c>
    </row>
    <row r="136" spans="2:9" ht="15" thickBot="1">
      <c r="B136" s="379"/>
      <c r="C136" s="388"/>
      <c r="D136" s="388"/>
      <c r="E136" s="388"/>
      <c r="F136" s="388"/>
      <c r="G136" s="388"/>
      <c r="H136" s="388"/>
      <c r="I136" s="388"/>
    </row>
    <row r="137" spans="2:9" ht="15" thickBot="1">
      <c r="B137" s="181" t="s">
        <v>752</v>
      </c>
      <c r="C137" s="182">
        <f>C131+C135</f>
        <v>111800</v>
      </c>
      <c r="D137" s="182">
        <f t="shared" ref="D137:H137" si="22">D131+D135</f>
        <v>0</v>
      </c>
      <c r="E137" s="182">
        <f t="shared" si="22"/>
        <v>0</v>
      </c>
      <c r="F137" s="182">
        <f t="shared" si="22"/>
        <v>0</v>
      </c>
      <c r="G137" s="182">
        <f t="shared" si="22"/>
        <v>0</v>
      </c>
      <c r="H137" s="182">
        <f t="shared" si="22"/>
        <v>0</v>
      </c>
      <c r="I137" s="312">
        <f>I135+I131</f>
        <v>111800</v>
      </c>
    </row>
    <row r="138" spans="2:9" ht="15" thickBot="1">
      <c r="B138" s="379"/>
      <c r="C138" s="388"/>
      <c r="D138" s="388"/>
      <c r="E138" s="388"/>
      <c r="F138" s="388"/>
      <c r="G138" s="388"/>
      <c r="H138" s="388"/>
      <c r="I138" s="388"/>
    </row>
    <row r="139" spans="2:9">
      <c r="B139" s="382" t="s">
        <v>753</v>
      </c>
      <c r="C139" s="110"/>
      <c r="D139" s="110"/>
      <c r="E139" s="110"/>
      <c r="F139" s="110"/>
      <c r="G139" s="110"/>
      <c r="H139" s="110"/>
      <c r="I139" s="320"/>
    </row>
    <row r="140" spans="2:9">
      <c r="B140" s="177" t="s">
        <v>20</v>
      </c>
      <c r="C140" s="307"/>
      <c r="D140" s="307"/>
      <c r="E140" s="307"/>
      <c r="F140" s="307"/>
      <c r="G140" s="307"/>
      <c r="H140" s="308"/>
      <c r="I140" s="313"/>
    </row>
    <row r="141" spans="2:9">
      <c r="B141" s="170" t="s">
        <v>301</v>
      </c>
      <c r="C141" s="112">
        <v>3712400</v>
      </c>
      <c r="D141" s="112">
        <v>1804300</v>
      </c>
      <c r="E141" s="112">
        <v>1804300</v>
      </c>
      <c r="F141" s="112">
        <v>1804300</v>
      </c>
      <c r="G141" s="112">
        <v>1804300</v>
      </c>
      <c r="H141" s="112">
        <v>1804300</v>
      </c>
      <c r="I141" s="298">
        <f>SUM(C141:H141)</f>
        <v>12733900</v>
      </c>
    </row>
    <row r="142" spans="2:9">
      <c r="B142" s="170" t="s">
        <v>315</v>
      </c>
      <c r="C142" s="112">
        <v>74600</v>
      </c>
      <c r="D142" s="112">
        <v>69500</v>
      </c>
      <c r="E142" s="112">
        <v>0</v>
      </c>
      <c r="F142" s="112">
        <v>0</v>
      </c>
      <c r="G142" s="112">
        <v>0</v>
      </c>
      <c r="H142" s="112">
        <v>0</v>
      </c>
      <c r="I142" s="298">
        <f t="shared" ref="I142:I153" si="23">SUM(C142:H142)</f>
        <v>144100</v>
      </c>
    </row>
    <row r="143" spans="2:9">
      <c r="B143" s="170" t="s">
        <v>316</v>
      </c>
      <c r="C143" s="112">
        <v>8700</v>
      </c>
      <c r="D143" s="112">
        <v>0</v>
      </c>
      <c r="E143" s="112">
        <v>0</v>
      </c>
      <c r="F143" s="112">
        <v>0</v>
      </c>
      <c r="G143" s="112">
        <v>0</v>
      </c>
      <c r="H143" s="112">
        <v>0</v>
      </c>
      <c r="I143" s="298">
        <f t="shared" si="23"/>
        <v>8700</v>
      </c>
    </row>
    <row r="144" spans="2:9">
      <c r="B144" s="170" t="s">
        <v>317</v>
      </c>
      <c r="C144" s="112">
        <v>180200</v>
      </c>
      <c r="D144" s="112">
        <v>0</v>
      </c>
      <c r="E144" s="112">
        <v>0</v>
      </c>
      <c r="F144" s="112">
        <v>0</v>
      </c>
      <c r="G144" s="112">
        <v>0</v>
      </c>
      <c r="H144" s="112">
        <v>0</v>
      </c>
      <c r="I144" s="298">
        <f t="shared" si="23"/>
        <v>180200</v>
      </c>
    </row>
    <row r="145" spans="2:9">
      <c r="B145" s="170" t="s">
        <v>318</v>
      </c>
      <c r="C145" s="112">
        <v>459500</v>
      </c>
      <c r="D145" s="112">
        <v>0</v>
      </c>
      <c r="E145" s="112">
        <v>0</v>
      </c>
      <c r="F145" s="112">
        <v>0</v>
      </c>
      <c r="G145" s="112">
        <v>0</v>
      </c>
      <c r="H145" s="112">
        <v>0</v>
      </c>
      <c r="I145" s="298">
        <f t="shared" si="23"/>
        <v>459500</v>
      </c>
    </row>
    <row r="146" spans="2:9">
      <c r="B146" s="170" t="s">
        <v>454</v>
      </c>
      <c r="C146" s="112">
        <v>60000</v>
      </c>
      <c r="D146" s="112">
        <v>0</v>
      </c>
      <c r="E146" s="112">
        <v>0</v>
      </c>
      <c r="F146" s="112">
        <v>0</v>
      </c>
      <c r="G146" s="112">
        <v>0</v>
      </c>
      <c r="H146" s="112">
        <v>0</v>
      </c>
      <c r="I146" s="298">
        <f t="shared" si="23"/>
        <v>60000</v>
      </c>
    </row>
    <row r="147" spans="2:9">
      <c r="B147" s="170" t="s">
        <v>455</v>
      </c>
      <c r="C147" s="112">
        <v>31500</v>
      </c>
      <c r="D147" s="112">
        <v>15000</v>
      </c>
      <c r="E147" s="112">
        <v>15000</v>
      </c>
      <c r="F147" s="112">
        <v>15000</v>
      </c>
      <c r="G147" s="112">
        <v>15000</v>
      </c>
      <c r="H147" s="112">
        <v>15000</v>
      </c>
      <c r="I147" s="298">
        <f t="shared" si="23"/>
        <v>106500</v>
      </c>
    </row>
    <row r="148" spans="2:9">
      <c r="B148" s="170" t="s">
        <v>456</v>
      </c>
      <c r="C148" s="112">
        <v>139300</v>
      </c>
      <c r="D148" s="112">
        <v>0</v>
      </c>
      <c r="E148" s="112">
        <v>0</v>
      </c>
      <c r="F148" s="112">
        <v>0</v>
      </c>
      <c r="G148" s="112">
        <v>0</v>
      </c>
      <c r="H148" s="112">
        <v>0</v>
      </c>
      <c r="I148" s="298">
        <f t="shared" si="23"/>
        <v>139300</v>
      </c>
    </row>
    <row r="149" spans="2:9">
      <c r="B149" s="170" t="s">
        <v>457</v>
      </c>
      <c r="C149" s="112">
        <v>380500</v>
      </c>
      <c r="D149" s="112">
        <v>0</v>
      </c>
      <c r="E149" s="112">
        <v>0</v>
      </c>
      <c r="F149" s="112">
        <v>0</v>
      </c>
      <c r="G149" s="112">
        <v>0</v>
      </c>
      <c r="H149" s="112">
        <v>0</v>
      </c>
      <c r="I149" s="298">
        <f t="shared" si="23"/>
        <v>380500</v>
      </c>
    </row>
    <row r="150" spans="2:9">
      <c r="B150" s="170" t="s">
        <v>458</v>
      </c>
      <c r="C150" s="112">
        <v>13600</v>
      </c>
      <c r="D150" s="112">
        <v>0</v>
      </c>
      <c r="E150" s="112">
        <v>0</v>
      </c>
      <c r="F150" s="112">
        <v>0</v>
      </c>
      <c r="G150" s="112">
        <v>0</v>
      </c>
      <c r="H150" s="112">
        <v>0</v>
      </c>
      <c r="I150" s="298">
        <f t="shared" si="23"/>
        <v>13600</v>
      </c>
    </row>
    <row r="151" spans="2:9">
      <c r="B151" s="170" t="s">
        <v>319</v>
      </c>
      <c r="C151" s="112">
        <v>570500</v>
      </c>
      <c r="D151" s="112">
        <v>0</v>
      </c>
      <c r="E151" s="112">
        <v>0</v>
      </c>
      <c r="F151" s="112">
        <v>0</v>
      </c>
      <c r="G151" s="112">
        <v>0</v>
      </c>
      <c r="H151" s="112">
        <v>0</v>
      </c>
      <c r="I151" s="298">
        <f t="shared" si="23"/>
        <v>570500</v>
      </c>
    </row>
    <row r="152" spans="2:9">
      <c r="B152" s="170" t="s">
        <v>320</v>
      </c>
      <c r="C152" s="112">
        <v>277100</v>
      </c>
      <c r="D152" s="112">
        <v>328800</v>
      </c>
      <c r="E152" s="112">
        <v>164300</v>
      </c>
      <c r="F152" s="112">
        <v>0</v>
      </c>
      <c r="G152" s="112">
        <v>0</v>
      </c>
      <c r="H152" s="112">
        <v>0</v>
      </c>
      <c r="I152" s="298">
        <f t="shared" si="23"/>
        <v>770200</v>
      </c>
    </row>
    <row r="153" spans="2:9">
      <c r="B153" s="170" t="s">
        <v>796</v>
      </c>
      <c r="C153" s="112">
        <v>0</v>
      </c>
      <c r="D153" s="112">
        <v>1000000</v>
      </c>
      <c r="E153" s="112">
        <v>0</v>
      </c>
      <c r="F153" s="112">
        <v>0</v>
      </c>
      <c r="G153" s="112">
        <v>0</v>
      </c>
      <c r="H153" s="112">
        <v>0</v>
      </c>
      <c r="I153" s="298">
        <f t="shared" si="23"/>
        <v>1000000</v>
      </c>
    </row>
    <row r="154" spans="2:9">
      <c r="B154" s="184" t="s">
        <v>528</v>
      </c>
      <c r="C154" s="112">
        <v>0</v>
      </c>
      <c r="D154" s="112">
        <v>2500000</v>
      </c>
      <c r="E154" s="112">
        <v>0</v>
      </c>
      <c r="F154" s="112">
        <v>0</v>
      </c>
      <c r="G154" s="112">
        <v>0</v>
      </c>
      <c r="H154" s="112">
        <v>0</v>
      </c>
      <c r="I154" s="298">
        <f>SUM(C154:H154)</f>
        <v>2500000</v>
      </c>
    </row>
    <row r="155" spans="2:9" ht="15" thickBot="1">
      <c r="B155" s="172" t="s">
        <v>221</v>
      </c>
      <c r="C155" s="288">
        <f t="shared" ref="C155:I155" si="24">SUM(C141:C154)</f>
        <v>5907900</v>
      </c>
      <c r="D155" s="288">
        <f t="shared" si="24"/>
        <v>5717600</v>
      </c>
      <c r="E155" s="288">
        <f t="shared" si="24"/>
        <v>1983600</v>
      </c>
      <c r="F155" s="288">
        <f t="shared" si="24"/>
        <v>1819300</v>
      </c>
      <c r="G155" s="288">
        <f t="shared" si="24"/>
        <v>1819300</v>
      </c>
      <c r="H155" s="288">
        <f t="shared" si="24"/>
        <v>1819300</v>
      </c>
      <c r="I155" s="310">
        <f t="shared" si="24"/>
        <v>19067000</v>
      </c>
    </row>
    <row r="156" spans="2:9" ht="15" thickBot="1">
      <c r="B156" s="379"/>
      <c r="C156" s="388"/>
      <c r="D156" s="388"/>
      <c r="E156" s="388"/>
      <c r="F156" s="388"/>
      <c r="G156" s="388"/>
      <c r="H156" s="388"/>
      <c r="I156" s="388"/>
    </row>
    <row r="157" spans="2:9">
      <c r="B157" s="315" t="s">
        <v>459</v>
      </c>
      <c r="C157" s="316"/>
      <c r="D157" s="316"/>
      <c r="E157" s="316"/>
      <c r="F157" s="316"/>
      <c r="G157" s="316"/>
      <c r="H157" s="316"/>
      <c r="I157" s="317"/>
    </row>
    <row r="158" spans="2:9">
      <c r="B158" s="318" t="s">
        <v>529</v>
      </c>
      <c r="C158" s="112">
        <v>60000</v>
      </c>
      <c r="D158" s="112">
        <v>0</v>
      </c>
      <c r="E158" s="112">
        <v>0</v>
      </c>
      <c r="F158" s="112">
        <v>0</v>
      </c>
      <c r="G158" s="112">
        <v>0</v>
      </c>
      <c r="H158" s="112">
        <v>0</v>
      </c>
      <c r="I158" s="319">
        <f>SUM(C158:H158)</f>
        <v>60000</v>
      </c>
    </row>
    <row r="159" spans="2:9" ht="15" thickBot="1">
      <c r="B159" s="172" t="s">
        <v>530</v>
      </c>
      <c r="C159" s="173">
        <f t="shared" ref="C159:I159" si="25">SUM(C158:C158)</f>
        <v>60000</v>
      </c>
      <c r="D159" s="173">
        <f t="shared" si="25"/>
        <v>0</v>
      </c>
      <c r="E159" s="173">
        <f t="shared" si="25"/>
        <v>0</v>
      </c>
      <c r="F159" s="173">
        <f t="shared" si="25"/>
        <v>0</v>
      </c>
      <c r="G159" s="173">
        <f t="shared" si="25"/>
        <v>0</v>
      </c>
      <c r="H159" s="173">
        <f t="shared" si="25"/>
        <v>0</v>
      </c>
      <c r="I159" s="310">
        <f t="shared" si="25"/>
        <v>60000</v>
      </c>
    </row>
    <row r="160" spans="2:9" ht="15" thickBot="1">
      <c r="B160" s="379"/>
      <c r="C160" s="388"/>
      <c r="D160" s="388"/>
      <c r="E160" s="388"/>
      <c r="F160" s="388"/>
      <c r="G160" s="388"/>
      <c r="H160" s="388"/>
      <c r="I160" s="388"/>
    </row>
    <row r="161" spans="1:9" ht="15" thickBot="1">
      <c r="B161" s="181" t="s">
        <v>754</v>
      </c>
      <c r="C161" s="182">
        <f t="shared" ref="C161:I161" si="26">C159+C155</f>
        <v>5967900</v>
      </c>
      <c r="D161" s="182">
        <f t="shared" si="26"/>
        <v>5717600</v>
      </c>
      <c r="E161" s="182">
        <f t="shared" si="26"/>
        <v>1983600</v>
      </c>
      <c r="F161" s="182">
        <f t="shared" si="26"/>
        <v>1819300</v>
      </c>
      <c r="G161" s="182">
        <f t="shared" si="26"/>
        <v>1819300</v>
      </c>
      <c r="H161" s="182">
        <f t="shared" si="26"/>
        <v>1819300</v>
      </c>
      <c r="I161" s="312">
        <f t="shared" si="26"/>
        <v>19127000</v>
      </c>
    </row>
    <row r="162" spans="1:9" ht="15" thickBot="1">
      <c r="B162" s="379"/>
      <c r="C162" s="388"/>
      <c r="D162" s="388"/>
      <c r="E162" s="388"/>
      <c r="F162" s="388"/>
      <c r="G162" s="388"/>
      <c r="H162" s="388"/>
      <c r="I162" s="388"/>
    </row>
    <row r="163" spans="1:9">
      <c r="B163" s="382" t="s">
        <v>755</v>
      </c>
      <c r="C163" s="110"/>
      <c r="D163" s="110"/>
      <c r="E163" s="110"/>
      <c r="F163" s="110"/>
      <c r="G163" s="110"/>
      <c r="H163" s="110"/>
      <c r="I163" s="320"/>
    </row>
    <row r="164" spans="1:9">
      <c r="B164" s="177" t="s">
        <v>18</v>
      </c>
      <c r="C164" s="307"/>
      <c r="D164" s="307"/>
      <c r="E164" s="307"/>
      <c r="F164" s="307"/>
      <c r="G164" s="307"/>
      <c r="H164" s="308"/>
      <c r="I164" s="313"/>
    </row>
    <row r="165" spans="1:9">
      <c r="A165" s="275"/>
      <c r="B165" s="170" t="s">
        <v>522</v>
      </c>
      <c r="C165" s="112">
        <v>70000</v>
      </c>
      <c r="D165" s="112">
        <v>0</v>
      </c>
      <c r="E165" s="112">
        <v>0</v>
      </c>
      <c r="F165" s="112">
        <v>0</v>
      </c>
      <c r="G165" s="112">
        <v>0</v>
      </c>
      <c r="H165" s="112">
        <v>0</v>
      </c>
      <c r="I165" s="297">
        <f>SUM(C165:H165)</f>
        <v>70000</v>
      </c>
    </row>
    <row r="166" spans="1:9">
      <c r="B166" s="183" t="s">
        <v>447</v>
      </c>
      <c r="C166" s="112">
        <v>100</v>
      </c>
      <c r="D166" s="112">
        <v>0</v>
      </c>
      <c r="E166" s="112">
        <v>0</v>
      </c>
      <c r="F166" s="112">
        <v>0</v>
      </c>
      <c r="G166" s="112">
        <v>0</v>
      </c>
      <c r="H166" s="112">
        <v>0</v>
      </c>
      <c r="I166" s="297">
        <f t="shared" ref="I166:I172" si="27">SUM(C166:H166)</f>
        <v>100</v>
      </c>
    </row>
    <row r="167" spans="1:9">
      <c r="B167" s="183" t="s">
        <v>313</v>
      </c>
      <c r="C167" s="112">
        <v>103200</v>
      </c>
      <c r="D167" s="112">
        <v>0</v>
      </c>
      <c r="E167" s="112">
        <v>0</v>
      </c>
      <c r="F167" s="112">
        <v>0</v>
      </c>
      <c r="G167" s="112">
        <v>0</v>
      </c>
      <c r="H167" s="112">
        <v>0</v>
      </c>
      <c r="I167" s="297">
        <f t="shared" si="27"/>
        <v>103200</v>
      </c>
    </row>
    <row r="168" spans="1:9">
      <c r="B168" s="183" t="s">
        <v>435</v>
      </c>
      <c r="C168" s="112">
        <v>74200</v>
      </c>
      <c r="D168" s="112">
        <v>0</v>
      </c>
      <c r="E168" s="112">
        <v>0</v>
      </c>
      <c r="F168" s="112">
        <v>0</v>
      </c>
      <c r="G168" s="112">
        <v>0</v>
      </c>
      <c r="H168" s="112">
        <v>0</v>
      </c>
      <c r="I168" s="297">
        <f t="shared" si="27"/>
        <v>74200</v>
      </c>
    </row>
    <row r="169" spans="1:9">
      <c r="B169" s="183" t="s">
        <v>523</v>
      </c>
      <c r="C169" s="112">
        <v>57100</v>
      </c>
      <c r="D169" s="112">
        <v>0</v>
      </c>
      <c r="E169" s="112">
        <v>0</v>
      </c>
      <c r="F169" s="112">
        <v>0</v>
      </c>
      <c r="G169" s="112">
        <v>0</v>
      </c>
      <c r="H169" s="112">
        <v>0</v>
      </c>
      <c r="I169" s="297">
        <f t="shared" si="27"/>
        <v>57100</v>
      </c>
    </row>
    <row r="170" spans="1:9">
      <c r="B170" s="185" t="s">
        <v>312</v>
      </c>
      <c r="C170" s="112">
        <v>20000</v>
      </c>
      <c r="D170" s="112">
        <v>0</v>
      </c>
      <c r="E170" s="112">
        <v>0</v>
      </c>
      <c r="F170" s="112">
        <v>0</v>
      </c>
      <c r="G170" s="112">
        <v>0</v>
      </c>
      <c r="H170" s="112">
        <v>0</v>
      </c>
      <c r="I170" s="297">
        <f t="shared" si="27"/>
        <v>20000</v>
      </c>
    </row>
    <row r="171" spans="1:9">
      <c r="B171" s="185" t="s">
        <v>524</v>
      </c>
      <c r="C171" s="112">
        <v>95000</v>
      </c>
      <c r="D171" s="112">
        <v>0</v>
      </c>
      <c r="E171" s="112">
        <v>0</v>
      </c>
      <c r="F171" s="112">
        <v>0</v>
      </c>
      <c r="G171" s="112">
        <v>0</v>
      </c>
      <c r="H171" s="112">
        <v>0</v>
      </c>
      <c r="I171" s="297">
        <f t="shared" si="27"/>
        <v>95000</v>
      </c>
    </row>
    <row r="172" spans="1:9">
      <c r="B172" s="184" t="s">
        <v>525</v>
      </c>
      <c r="C172" s="112">
        <v>18000</v>
      </c>
      <c r="D172" s="112">
        <v>0</v>
      </c>
      <c r="E172" s="112">
        <v>0</v>
      </c>
      <c r="F172" s="112">
        <v>0</v>
      </c>
      <c r="G172" s="112">
        <v>0</v>
      </c>
      <c r="H172" s="112">
        <v>0</v>
      </c>
      <c r="I172" s="296">
        <f t="shared" si="27"/>
        <v>18000</v>
      </c>
    </row>
    <row r="173" spans="1:9" ht="15" thickBot="1">
      <c r="B173" s="172" t="s">
        <v>206</v>
      </c>
      <c r="C173" s="173">
        <f t="shared" ref="C173:I173" si="28">SUM(C165:C172)</f>
        <v>437600</v>
      </c>
      <c r="D173" s="173">
        <f t="shared" si="28"/>
        <v>0</v>
      </c>
      <c r="E173" s="173">
        <f t="shared" si="28"/>
        <v>0</v>
      </c>
      <c r="F173" s="173">
        <f t="shared" si="28"/>
        <v>0</v>
      </c>
      <c r="G173" s="173">
        <f t="shared" si="28"/>
        <v>0</v>
      </c>
      <c r="H173" s="173">
        <f t="shared" si="28"/>
        <v>0</v>
      </c>
      <c r="I173" s="310">
        <f t="shared" si="28"/>
        <v>437600</v>
      </c>
    </row>
    <row r="174" spans="1:9" ht="15" thickBot="1">
      <c r="B174"/>
      <c r="C174"/>
      <c r="D174"/>
      <c r="E174"/>
      <c r="F174"/>
      <c r="G174"/>
      <c r="H174"/>
      <c r="I174"/>
    </row>
    <row r="175" spans="1:9">
      <c r="B175" s="186" t="s">
        <v>17</v>
      </c>
      <c r="C175" s="394"/>
      <c r="D175" s="394"/>
      <c r="E175" s="394"/>
      <c r="F175" s="394"/>
      <c r="G175" s="394"/>
      <c r="H175" s="395"/>
      <c r="I175" s="320"/>
    </row>
    <row r="176" spans="1:9">
      <c r="B176" s="178" t="s">
        <v>307</v>
      </c>
      <c r="C176" s="112">
        <v>3900</v>
      </c>
      <c r="D176" s="112">
        <v>0</v>
      </c>
      <c r="E176" s="112">
        <v>0</v>
      </c>
      <c r="F176" s="112">
        <v>0</v>
      </c>
      <c r="G176" s="112">
        <v>0</v>
      </c>
      <c r="H176" s="112">
        <v>0</v>
      </c>
      <c r="I176" s="297">
        <f>SUM(C176:H176)</f>
        <v>3900</v>
      </c>
    </row>
    <row r="177" spans="1:9">
      <c r="B177" s="178" t="s">
        <v>443</v>
      </c>
      <c r="C177" s="112">
        <v>86300</v>
      </c>
      <c r="D177" s="112">
        <v>0</v>
      </c>
      <c r="E177" s="112">
        <v>0</v>
      </c>
      <c r="F177" s="112">
        <v>0</v>
      </c>
      <c r="G177" s="112">
        <v>0</v>
      </c>
      <c r="H177" s="112">
        <v>0</v>
      </c>
      <c r="I177" s="297">
        <f>SUM(C177:H177)</f>
        <v>86300</v>
      </c>
    </row>
    <row r="178" spans="1:9">
      <c r="A178" s="274"/>
      <c r="B178" s="178" t="s">
        <v>444</v>
      </c>
      <c r="C178" s="112">
        <v>53200</v>
      </c>
      <c r="D178" s="112">
        <v>0</v>
      </c>
      <c r="E178" s="112">
        <v>0</v>
      </c>
      <c r="F178" s="112">
        <v>0</v>
      </c>
      <c r="G178" s="112">
        <v>0</v>
      </c>
      <c r="H178" s="112">
        <v>0</v>
      </c>
      <c r="I178" s="297">
        <f>SUM(C178:H178)</f>
        <v>53200</v>
      </c>
    </row>
    <row r="179" spans="1:9">
      <c r="B179" s="178" t="s">
        <v>518</v>
      </c>
      <c r="C179" s="112">
        <v>0</v>
      </c>
      <c r="D179" s="112">
        <v>600000</v>
      </c>
      <c r="E179" s="112">
        <v>0</v>
      </c>
      <c r="F179" s="112">
        <v>0</v>
      </c>
      <c r="G179" s="112">
        <v>0</v>
      </c>
      <c r="H179" s="112">
        <v>0</v>
      </c>
      <c r="I179" s="297">
        <f>SUM(C179:H179)</f>
        <v>600000</v>
      </c>
    </row>
    <row r="180" spans="1:9">
      <c r="B180" s="306" t="s">
        <v>519</v>
      </c>
      <c r="C180" s="112">
        <v>66000</v>
      </c>
      <c r="D180" s="112">
        <v>0</v>
      </c>
      <c r="E180" s="112">
        <v>0</v>
      </c>
      <c r="F180" s="112">
        <v>0</v>
      </c>
      <c r="G180" s="112">
        <v>0</v>
      </c>
      <c r="H180" s="112">
        <v>0</v>
      </c>
      <c r="I180" s="297">
        <f>SUM(C180:H180)</f>
        <v>66000</v>
      </c>
    </row>
    <row r="181" spans="1:9" ht="15" thickBot="1">
      <c r="B181" s="172" t="s">
        <v>205</v>
      </c>
      <c r="C181" s="173">
        <f>SUM(C176:C180)</f>
        <v>209400</v>
      </c>
      <c r="D181" s="173">
        <f t="shared" ref="D181:I181" si="29">SUM(D176:D180)</f>
        <v>600000</v>
      </c>
      <c r="E181" s="173">
        <f t="shared" si="29"/>
        <v>0</v>
      </c>
      <c r="F181" s="173">
        <f t="shared" si="29"/>
        <v>0</v>
      </c>
      <c r="G181" s="173">
        <f t="shared" si="29"/>
        <v>0</v>
      </c>
      <c r="H181" s="173">
        <f t="shared" si="29"/>
        <v>0</v>
      </c>
      <c r="I181" s="310">
        <f t="shared" si="29"/>
        <v>809400</v>
      </c>
    </row>
    <row r="182" spans="1:9" ht="15" thickBot="1">
      <c r="B182"/>
      <c r="C182"/>
      <c r="D182"/>
      <c r="E182"/>
      <c r="F182"/>
      <c r="G182"/>
      <c r="H182"/>
      <c r="I182"/>
    </row>
    <row r="183" spans="1:9">
      <c r="B183" s="186" t="s">
        <v>377</v>
      </c>
      <c r="C183" s="187"/>
      <c r="D183" s="187"/>
      <c r="E183" s="187"/>
      <c r="F183" s="188"/>
      <c r="G183" s="188"/>
      <c r="H183" s="188"/>
      <c r="I183" s="309"/>
    </row>
    <row r="184" spans="1:9">
      <c r="B184" s="170" t="s">
        <v>381</v>
      </c>
      <c r="C184" s="112">
        <v>33000</v>
      </c>
      <c r="D184" s="112">
        <v>0</v>
      </c>
      <c r="E184" s="112">
        <v>0</v>
      </c>
      <c r="F184" s="112">
        <v>0</v>
      </c>
      <c r="G184" s="112">
        <v>0</v>
      </c>
      <c r="H184" s="112">
        <v>0</v>
      </c>
      <c r="I184" s="297">
        <f>SUM(C184:H184)</f>
        <v>33000</v>
      </c>
    </row>
    <row r="185" spans="1:9">
      <c r="B185" s="170" t="s">
        <v>382</v>
      </c>
      <c r="C185" s="112">
        <v>11300</v>
      </c>
      <c r="D185" s="112">
        <v>0</v>
      </c>
      <c r="E185" s="112">
        <v>0</v>
      </c>
      <c r="F185" s="112">
        <v>0</v>
      </c>
      <c r="G185" s="112">
        <v>0</v>
      </c>
      <c r="H185" s="112">
        <v>0</v>
      </c>
      <c r="I185" s="297">
        <f t="shared" ref="I185:I197" si="30">SUM(C185:H185)</f>
        <v>11300</v>
      </c>
    </row>
    <row r="186" spans="1:9">
      <c r="B186" s="170" t="s">
        <v>383</v>
      </c>
      <c r="C186" s="112">
        <v>25000</v>
      </c>
      <c r="D186" s="112">
        <v>0</v>
      </c>
      <c r="E186" s="112">
        <v>0</v>
      </c>
      <c r="F186" s="112">
        <v>0</v>
      </c>
      <c r="G186" s="112">
        <v>0</v>
      </c>
      <c r="H186" s="112">
        <v>0</v>
      </c>
      <c r="I186" s="297">
        <f t="shared" si="30"/>
        <v>25000</v>
      </c>
    </row>
    <row r="187" spans="1:9">
      <c r="B187" s="170" t="s">
        <v>384</v>
      </c>
      <c r="C187" s="112">
        <v>30000</v>
      </c>
      <c r="D187" s="112">
        <v>0</v>
      </c>
      <c r="E187" s="112">
        <v>0</v>
      </c>
      <c r="F187" s="112">
        <v>0</v>
      </c>
      <c r="G187" s="112">
        <v>0</v>
      </c>
      <c r="H187" s="112">
        <v>0</v>
      </c>
      <c r="I187" s="297">
        <f t="shared" si="30"/>
        <v>30000</v>
      </c>
    </row>
    <row r="188" spans="1:9">
      <c r="B188" s="170" t="s">
        <v>385</v>
      </c>
      <c r="C188" s="112">
        <v>42300</v>
      </c>
      <c r="D188" s="112">
        <v>0</v>
      </c>
      <c r="E188" s="112">
        <v>0</v>
      </c>
      <c r="F188" s="112">
        <v>0</v>
      </c>
      <c r="G188" s="112">
        <v>0</v>
      </c>
      <c r="H188" s="112">
        <v>0</v>
      </c>
      <c r="I188" s="297">
        <f t="shared" si="30"/>
        <v>42300</v>
      </c>
    </row>
    <row r="189" spans="1:9">
      <c r="B189" s="170" t="s">
        <v>386</v>
      </c>
      <c r="C189" s="112">
        <v>18100</v>
      </c>
      <c r="D189" s="112">
        <v>0</v>
      </c>
      <c r="E189" s="112">
        <v>0</v>
      </c>
      <c r="F189" s="112">
        <v>0</v>
      </c>
      <c r="G189" s="112">
        <v>0</v>
      </c>
      <c r="H189" s="112">
        <v>0</v>
      </c>
      <c r="I189" s="297">
        <f t="shared" si="30"/>
        <v>18100</v>
      </c>
    </row>
    <row r="190" spans="1:9">
      <c r="B190" s="170" t="s">
        <v>387</v>
      </c>
      <c r="C190" s="112">
        <v>13900</v>
      </c>
      <c r="D190" s="112">
        <v>0</v>
      </c>
      <c r="E190" s="112">
        <v>0</v>
      </c>
      <c r="F190" s="112">
        <v>0</v>
      </c>
      <c r="G190" s="112">
        <v>0</v>
      </c>
      <c r="H190" s="112">
        <v>0</v>
      </c>
      <c r="I190" s="297">
        <f t="shared" si="30"/>
        <v>13900</v>
      </c>
    </row>
    <row r="191" spans="1:9">
      <c r="B191" s="170" t="s">
        <v>472</v>
      </c>
      <c r="C191" s="112">
        <v>18400</v>
      </c>
      <c r="D191" s="112">
        <v>0</v>
      </c>
      <c r="E191" s="112">
        <v>0</v>
      </c>
      <c r="F191" s="112">
        <v>0</v>
      </c>
      <c r="G191" s="112">
        <v>0</v>
      </c>
      <c r="H191" s="112">
        <v>0</v>
      </c>
      <c r="I191" s="297">
        <f t="shared" si="30"/>
        <v>18400</v>
      </c>
    </row>
    <row r="192" spans="1:9">
      <c r="B192" s="170" t="s">
        <v>473</v>
      </c>
      <c r="C192" s="112">
        <v>48800</v>
      </c>
      <c r="D192" s="112">
        <v>0</v>
      </c>
      <c r="E192" s="112">
        <v>0</v>
      </c>
      <c r="F192" s="112">
        <v>0</v>
      </c>
      <c r="G192" s="112">
        <v>0</v>
      </c>
      <c r="H192" s="112">
        <v>0</v>
      </c>
      <c r="I192" s="297">
        <f t="shared" si="30"/>
        <v>48800</v>
      </c>
    </row>
    <row r="193" spans="1:9">
      <c r="B193" s="170" t="s">
        <v>474</v>
      </c>
      <c r="C193" s="112">
        <v>421200</v>
      </c>
      <c r="D193" s="112">
        <v>0</v>
      </c>
      <c r="E193" s="112">
        <v>0</v>
      </c>
      <c r="F193" s="112">
        <v>0</v>
      </c>
      <c r="G193" s="112">
        <v>0</v>
      </c>
      <c r="H193" s="112">
        <v>0</v>
      </c>
      <c r="I193" s="297">
        <f t="shared" si="30"/>
        <v>421200</v>
      </c>
    </row>
    <row r="194" spans="1:9">
      <c r="B194" s="170" t="s">
        <v>475</v>
      </c>
      <c r="C194" s="112">
        <v>580300</v>
      </c>
      <c r="D194" s="112">
        <v>0</v>
      </c>
      <c r="E194" s="112">
        <v>0</v>
      </c>
      <c r="F194" s="112">
        <v>0</v>
      </c>
      <c r="G194" s="112">
        <v>0</v>
      </c>
      <c r="H194" s="112">
        <v>0</v>
      </c>
      <c r="I194" s="297">
        <f t="shared" si="30"/>
        <v>580300</v>
      </c>
    </row>
    <row r="195" spans="1:9">
      <c r="B195" s="170" t="s">
        <v>476</v>
      </c>
      <c r="C195" s="112">
        <v>64000</v>
      </c>
      <c r="D195" s="112">
        <v>0</v>
      </c>
      <c r="E195" s="112">
        <v>0</v>
      </c>
      <c r="F195" s="112">
        <v>0</v>
      </c>
      <c r="G195" s="112">
        <v>0</v>
      </c>
      <c r="H195" s="112">
        <v>0</v>
      </c>
      <c r="I195" s="297">
        <f t="shared" si="30"/>
        <v>64000</v>
      </c>
    </row>
    <row r="196" spans="1:9">
      <c r="B196" s="170" t="s">
        <v>477</v>
      </c>
      <c r="C196" s="112">
        <v>17100</v>
      </c>
      <c r="D196" s="112">
        <v>0</v>
      </c>
      <c r="E196" s="112">
        <v>0</v>
      </c>
      <c r="F196" s="112">
        <v>0</v>
      </c>
      <c r="G196" s="112">
        <v>0</v>
      </c>
      <c r="H196" s="112">
        <v>0</v>
      </c>
      <c r="I196" s="296">
        <f t="shared" si="30"/>
        <v>17100</v>
      </c>
    </row>
    <row r="197" spans="1:9">
      <c r="B197" s="170" t="s">
        <v>548</v>
      </c>
      <c r="C197" s="112">
        <v>30300</v>
      </c>
      <c r="D197" s="112">
        <v>0</v>
      </c>
      <c r="E197" s="112">
        <v>0</v>
      </c>
      <c r="F197" s="112">
        <v>0</v>
      </c>
      <c r="G197" s="112">
        <v>0</v>
      </c>
      <c r="H197" s="112">
        <v>0</v>
      </c>
      <c r="I197" s="296">
        <f t="shared" si="30"/>
        <v>30300</v>
      </c>
    </row>
    <row r="198" spans="1:9" ht="15" thickBot="1">
      <c r="B198" s="172" t="s">
        <v>388</v>
      </c>
      <c r="C198" s="173">
        <f t="shared" ref="C198:H198" si="31">SUM(C184:C197)</f>
        <v>1353700</v>
      </c>
      <c r="D198" s="173">
        <f t="shared" si="31"/>
        <v>0</v>
      </c>
      <c r="E198" s="173">
        <f t="shared" si="31"/>
        <v>0</v>
      </c>
      <c r="F198" s="173">
        <f t="shared" si="31"/>
        <v>0</v>
      </c>
      <c r="G198" s="173">
        <f t="shared" si="31"/>
        <v>0</v>
      </c>
      <c r="H198" s="173">
        <f t="shared" si="31"/>
        <v>0</v>
      </c>
      <c r="I198" s="310">
        <f>SUM(I184:I197)</f>
        <v>1353700</v>
      </c>
    </row>
    <row r="199" spans="1:9" ht="15" thickBot="1">
      <c r="A199" s="285"/>
      <c r="B199"/>
      <c r="C199"/>
      <c r="D199"/>
      <c r="E199"/>
      <c r="F199"/>
      <c r="G199"/>
      <c r="H199"/>
      <c r="I199"/>
    </row>
    <row r="200" spans="1:9" ht="15" thickBot="1">
      <c r="B200" s="181" t="s">
        <v>756</v>
      </c>
      <c r="C200" s="182">
        <f>C173+C181+C198</f>
        <v>2000700</v>
      </c>
      <c r="D200" s="182">
        <f t="shared" ref="D200:H200" si="32">D173+D181+D198</f>
        <v>600000</v>
      </c>
      <c r="E200" s="182">
        <f t="shared" si="32"/>
        <v>0</v>
      </c>
      <c r="F200" s="182">
        <f t="shared" si="32"/>
        <v>0</v>
      </c>
      <c r="G200" s="182">
        <f t="shared" si="32"/>
        <v>0</v>
      </c>
      <c r="H200" s="182">
        <f t="shared" si="32"/>
        <v>0</v>
      </c>
      <c r="I200" s="312">
        <f>I173+I181+I198</f>
        <v>2600700</v>
      </c>
    </row>
    <row r="201" spans="1:9" ht="15" thickBot="1">
      <c r="B201"/>
      <c r="C201"/>
      <c r="D201"/>
      <c r="E201"/>
      <c r="F201"/>
      <c r="G201"/>
      <c r="H201"/>
      <c r="I201"/>
    </row>
    <row r="202" spans="1:9">
      <c r="B202" s="175" t="s">
        <v>757</v>
      </c>
      <c r="C202" s="110"/>
      <c r="D202" s="110"/>
      <c r="E202" s="110"/>
      <c r="F202" s="110"/>
      <c r="G202" s="110"/>
      <c r="H202" s="110"/>
      <c r="I202" s="320"/>
    </row>
    <row r="203" spans="1:9">
      <c r="B203" s="177" t="s">
        <v>758</v>
      </c>
      <c r="C203" s="307"/>
      <c r="D203" s="307"/>
      <c r="E203" s="307"/>
      <c r="F203" s="308"/>
      <c r="G203" s="308"/>
      <c r="H203" s="308"/>
      <c r="I203" s="313"/>
    </row>
    <row r="204" spans="1:9">
      <c r="B204" s="184" t="s">
        <v>531</v>
      </c>
      <c r="C204" s="112">
        <v>135000</v>
      </c>
      <c r="D204" s="112">
        <v>0</v>
      </c>
      <c r="E204" s="112">
        <v>0</v>
      </c>
      <c r="F204" s="112">
        <v>0</v>
      </c>
      <c r="G204" s="112">
        <v>0</v>
      </c>
      <c r="H204" s="112">
        <v>0</v>
      </c>
      <c r="I204" s="297">
        <f>SUM(C204:H204)</f>
        <v>135000</v>
      </c>
    </row>
    <row r="205" spans="1:9">
      <c r="B205" s="170" t="s">
        <v>782</v>
      </c>
      <c r="C205" s="301">
        <v>4500</v>
      </c>
      <c r="D205" s="301">
        <v>0</v>
      </c>
      <c r="E205" s="301">
        <v>0</v>
      </c>
      <c r="F205" s="301">
        <v>0</v>
      </c>
      <c r="G205" s="301">
        <v>0</v>
      </c>
      <c r="H205" s="301">
        <v>0</v>
      </c>
      <c r="I205" s="297">
        <f>SUM(C205:H205)</f>
        <v>4500</v>
      </c>
    </row>
    <row r="206" spans="1:9" ht="15" thickBot="1">
      <c r="B206" s="172" t="s">
        <v>759</v>
      </c>
      <c r="C206" s="410">
        <f>SUM(C204:C205)</f>
        <v>139500</v>
      </c>
      <c r="D206" s="410">
        <f t="shared" ref="D206:I206" si="33">SUM(D204:D205)</f>
        <v>0</v>
      </c>
      <c r="E206" s="410">
        <f t="shared" si="33"/>
        <v>0</v>
      </c>
      <c r="F206" s="410">
        <f t="shared" si="33"/>
        <v>0</v>
      </c>
      <c r="G206" s="410">
        <f t="shared" si="33"/>
        <v>0</v>
      </c>
      <c r="H206" s="410">
        <f t="shared" si="33"/>
        <v>0</v>
      </c>
      <c r="I206" s="411">
        <f t="shared" si="33"/>
        <v>139500</v>
      </c>
    </row>
    <row r="207" spans="1:9" ht="15" thickBot="1">
      <c r="B207"/>
      <c r="C207"/>
      <c r="D207"/>
      <c r="E207"/>
      <c r="F207"/>
      <c r="G207"/>
      <c r="H207"/>
      <c r="I207"/>
    </row>
    <row r="208" spans="1:9">
      <c r="B208" s="186" t="s">
        <v>22</v>
      </c>
      <c r="C208" s="114"/>
      <c r="D208" s="114"/>
      <c r="E208" s="114"/>
      <c r="F208" s="160"/>
      <c r="G208" s="160"/>
      <c r="H208" s="160"/>
      <c r="I208" s="311"/>
    </row>
    <row r="209" spans="2:9">
      <c r="B209" s="170" t="s">
        <v>460</v>
      </c>
      <c r="C209" s="112">
        <v>4500</v>
      </c>
      <c r="D209" s="112">
        <v>0</v>
      </c>
      <c r="E209" s="112">
        <v>0</v>
      </c>
      <c r="F209" s="112">
        <v>0</v>
      </c>
      <c r="G209" s="112">
        <v>0</v>
      </c>
      <c r="H209" s="112">
        <v>0</v>
      </c>
      <c r="I209" s="297">
        <f>SUM(C209:H209)</f>
        <v>4500</v>
      </c>
    </row>
    <row r="210" spans="2:9">
      <c r="B210" s="170" t="s">
        <v>378</v>
      </c>
      <c r="C210" s="112">
        <v>8500</v>
      </c>
      <c r="D210" s="112">
        <v>0</v>
      </c>
      <c r="E210" s="112">
        <v>0</v>
      </c>
      <c r="F210" s="112">
        <v>0</v>
      </c>
      <c r="G210" s="112">
        <v>0</v>
      </c>
      <c r="H210" s="112">
        <v>0</v>
      </c>
      <c r="I210" s="297">
        <f>SUM(C210:H210)</f>
        <v>8500</v>
      </c>
    </row>
    <row r="211" spans="2:9">
      <c r="B211" s="170" t="s">
        <v>461</v>
      </c>
      <c r="C211" s="112">
        <v>58000</v>
      </c>
      <c r="D211" s="112">
        <v>0</v>
      </c>
      <c r="E211" s="112">
        <v>0</v>
      </c>
      <c r="F211" s="112">
        <v>0</v>
      </c>
      <c r="G211" s="112">
        <v>0</v>
      </c>
      <c r="H211" s="112">
        <v>0</v>
      </c>
      <c r="I211" s="297">
        <f>SUM(C211:H211)</f>
        <v>58000</v>
      </c>
    </row>
    <row r="212" spans="2:9" ht="15" thickBot="1">
      <c r="B212" s="172" t="s">
        <v>321</v>
      </c>
      <c r="C212" s="173">
        <f t="shared" ref="C212:I212" si="34">SUM(C209:C211)</f>
        <v>71000</v>
      </c>
      <c r="D212" s="173">
        <f t="shared" si="34"/>
        <v>0</v>
      </c>
      <c r="E212" s="173">
        <f t="shared" si="34"/>
        <v>0</v>
      </c>
      <c r="F212" s="173">
        <f t="shared" si="34"/>
        <v>0</v>
      </c>
      <c r="G212" s="173">
        <f t="shared" si="34"/>
        <v>0</v>
      </c>
      <c r="H212" s="173">
        <f t="shared" si="34"/>
        <v>0</v>
      </c>
      <c r="I212" s="310">
        <f t="shared" si="34"/>
        <v>71000</v>
      </c>
    </row>
    <row r="213" spans="2:9" ht="15" thickBot="1">
      <c r="B213"/>
      <c r="C213"/>
      <c r="D213"/>
      <c r="E213"/>
      <c r="F213"/>
      <c r="G213"/>
      <c r="H213"/>
      <c r="I213"/>
    </row>
    <row r="214" spans="2:9">
      <c r="B214" s="186" t="s">
        <v>342</v>
      </c>
      <c r="C214" s="176"/>
      <c r="D214" s="176"/>
      <c r="E214" s="176"/>
      <c r="F214" s="194"/>
      <c r="G214" s="194"/>
      <c r="H214" s="194"/>
      <c r="I214" s="311"/>
    </row>
    <row r="215" spans="2:9">
      <c r="B215" s="170" t="s">
        <v>468</v>
      </c>
      <c r="C215" s="112">
        <v>17900</v>
      </c>
      <c r="D215" s="112">
        <v>0</v>
      </c>
      <c r="E215" s="112">
        <v>0</v>
      </c>
      <c r="F215" s="112">
        <v>0</v>
      </c>
      <c r="G215" s="112">
        <v>0</v>
      </c>
      <c r="H215" s="112">
        <v>0</v>
      </c>
      <c r="I215" s="297">
        <f t="shared" ref="I215:I223" si="35">SUM(C215:H215)</f>
        <v>17900</v>
      </c>
    </row>
    <row r="216" spans="2:9">
      <c r="B216" s="170" t="s">
        <v>544</v>
      </c>
      <c r="C216" s="112">
        <v>0</v>
      </c>
      <c r="D216" s="112">
        <v>100000</v>
      </c>
      <c r="E216" s="112">
        <v>0</v>
      </c>
      <c r="F216" s="112">
        <v>0</v>
      </c>
      <c r="G216" s="112">
        <v>0</v>
      </c>
      <c r="H216" s="112">
        <v>0</v>
      </c>
      <c r="I216" s="297">
        <f t="shared" si="35"/>
        <v>100000</v>
      </c>
    </row>
    <row r="217" spans="2:9">
      <c r="B217" s="170" t="s">
        <v>470</v>
      </c>
      <c r="C217" s="112">
        <v>55300</v>
      </c>
      <c r="D217" s="112">
        <v>0</v>
      </c>
      <c r="E217" s="112">
        <v>0</v>
      </c>
      <c r="F217" s="112">
        <v>0</v>
      </c>
      <c r="G217" s="112">
        <v>0</v>
      </c>
      <c r="H217" s="112">
        <v>0</v>
      </c>
      <c r="I217" s="297">
        <f t="shared" si="35"/>
        <v>55300</v>
      </c>
    </row>
    <row r="218" spans="2:9">
      <c r="B218" s="178" t="s">
        <v>380</v>
      </c>
      <c r="C218" s="112">
        <v>0</v>
      </c>
      <c r="D218" s="112">
        <v>0</v>
      </c>
      <c r="E218" s="112">
        <v>0</v>
      </c>
      <c r="F218" s="112">
        <v>0</v>
      </c>
      <c r="G218" s="112">
        <v>18800</v>
      </c>
      <c r="H218" s="112">
        <v>0</v>
      </c>
      <c r="I218" s="297">
        <f t="shared" si="35"/>
        <v>18800</v>
      </c>
    </row>
    <row r="219" spans="2:9">
      <c r="B219" s="178" t="s">
        <v>545</v>
      </c>
      <c r="C219" s="112">
        <v>2598700</v>
      </c>
      <c r="D219" s="112">
        <v>0</v>
      </c>
      <c r="E219" s="112">
        <v>0</v>
      </c>
      <c r="F219" s="112">
        <v>0</v>
      </c>
      <c r="G219" s="112">
        <v>0</v>
      </c>
      <c r="H219" s="112">
        <v>0</v>
      </c>
      <c r="I219" s="297">
        <f t="shared" si="35"/>
        <v>2598700</v>
      </c>
    </row>
    <row r="220" spans="2:9">
      <c r="B220" s="178" t="s">
        <v>546</v>
      </c>
      <c r="C220" s="112">
        <v>0</v>
      </c>
      <c r="D220" s="112">
        <v>135000</v>
      </c>
      <c r="E220" s="112">
        <v>0</v>
      </c>
      <c r="F220" s="112">
        <v>0</v>
      </c>
      <c r="G220" s="112">
        <v>0</v>
      </c>
      <c r="H220" s="112">
        <v>0</v>
      </c>
      <c r="I220" s="297">
        <f t="shared" si="35"/>
        <v>135000</v>
      </c>
    </row>
    <row r="221" spans="2:9">
      <c r="B221" s="178" t="s">
        <v>547</v>
      </c>
      <c r="C221" s="112">
        <v>0</v>
      </c>
      <c r="D221" s="112">
        <v>3300000</v>
      </c>
      <c r="E221" s="112">
        <v>0</v>
      </c>
      <c r="F221" s="112">
        <v>0</v>
      </c>
      <c r="G221" s="112">
        <v>0</v>
      </c>
      <c r="H221" s="112">
        <v>0</v>
      </c>
      <c r="I221" s="297">
        <f t="shared" si="35"/>
        <v>3300000</v>
      </c>
    </row>
    <row r="222" spans="2:9">
      <c r="B222" s="178" t="s">
        <v>471</v>
      </c>
      <c r="C222" s="112">
        <v>60000</v>
      </c>
      <c r="D222" s="112">
        <v>0</v>
      </c>
      <c r="E222" s="112">
        <v>0</v>
      </c>
      <c r="F222" s="112">
        <v>0</v>
      </c>
      <c r="G222" s="112">
        <v>0</v>
      </c>
      <c r="H222" s="112">
        <v>0</v>
      </c>
      <c r="I222" s="297">
        <f t="shared" si="35"/>
        <v>60000</v>
      </c>
    </row>
    <row r="223" spans="2:9">
      <c r="B223" s="170" t="s">
        <v>469</v>
      </c>
      <c r="C223" s="112">
        <v>49300</v>
      </c>
      <c r="D223" s="112">
        <v>0</v>
      </c>
      <c r="E223" s="112">
        <v>0</v>
      </c>
      <c r="F223" s="112">
        <v>0</v>
      </c>
      <c r="G223" s="112">
        <v>0</v>
      </c>
      <c r="H223" s="112">
        <v>0</v>
      </c>
      <c r="I223" s="297">
        <f t="shared" si="35"/>
        <v>49300</v>
      </c>
    </row>
    <row r="224" spans="2:9" ht="15" thickBot="1">
      <c r="B224" s="172" t="s">
        <v>343</v>
      </c>
      <c r="C224" s="173">
        <f t="shared" ref="C224:I224" si="36">SUM(C215:C223)</f>
        <v>2781200</v>
      </c>
      <c r="D224" s="173">
        <f t="shared" si="36"/>
        <v>3535000</v>
      </c>
      <c r="E224" s="173">
        <f t="shared" si="36"/>
        <v>0</v>
      </c>
      <c r="F224" s="173">
        <f t="shared" si="36"/>
        <v>0</v>
      </c>
      <c r="G224" s="173">
        <f t="shared" si="36"/>
        <v>18800</v>
      </c>
      <c r="H224" s="173">
        <f t="shared" si="36"/>
        <v>0</v>
      </c>
      <c r="I224" s="310">
        <f t="shared" si="36"/>
        <v>6335000</v>
      </c>
    </row>
    <row r="225" spans="2:9" ht="15" thickBot="1">
      <c r="B225"/>
      <c r="C225"/>
      <c r="D225"/>
      <c r="E225"/>
      <c r="F225"/>
      <c r="G225"/>
      <c r="H225"/>
      <c r="I225"/>
    </row>
    <row r="226" spans="2:9" ht="15" thickBot="1">
      <c r="B226" s="181" t="s">
        <v>760</v>
      </c>
      <c r="C226" s="182">
        <f>C224+C212+C206</f>
        <v>2991700</v>
      </c>
      <c r="D226" s="182">
        <f t="shared" ref="D226:H226" si="37">D224+D212+D206</f>
        <v>3535000</v>
      </c>
      <c r="E226" s="182">
        <f t="shared" si="37"/>
        <v>0</v>
      </c>
      <c r="F226" s="182">
        <f t="shared" si="37"/>
        <v>0</v>
      </c>
      <c r="G226" s="182">
        <f t="shared" si="37"/>
        <v>18800</v>
      </c>
      <c r="H226" s="182">
        <f t="shared" si="37"/>
        <v>0</v>
      </c>
      <c r="I226" s="312">
        <f>I224+I212+I206</f>
        <v>6545500</v>
      </c>
    </row>
    <row r="227" spans="2:9" ht="15" thickBot="1">
      <c r="B227" s="383"/>
      <c r="C227" s="396"/>
      <c r="D227" s="396"/>
      <c r="E227" s="396"/>
      <c r="F227" s="396"/>
      <c r="G227" s="396"/>
      <c r="H227" s="396"/>
      <c r="I227" s="396"/>
    </row>
    <row r="228" spans="2:9" ht="15" thickBot="1">
      <c r="B228" s="181" t="s">
        <v>344</v>
      </c>
      <c r="C228" s="321">
        <f t="shared" ref="C228:I228" si="38">C226+C200+C161+C137+C120+C106+C63+C51</f>
        <v>18123000</v>
      </c>
      <c r="D228" s="321">
        <f t="shared" si="38"/>
        <v>22666200</v>
      </c>
      <c r="E228" s="321">
        <f t="shared" si="38"/>
        <v>16631100</v>
      </c>
      <c r="F228" s="321">
        <f t="shared" si="38"/>
        <v>6100000</v>
      </c>
      <c r="G228" s="321">
        <f t="shared" si="38"/>
        <v>7701100</v>
      </c>
      <c r="H228" s="321">
        <f t="shared" si="38"/>
        <v>12244300</v>
      </c>
      <c r="I228" s="323">
        <f t="shared" si="38"/>
        <v>83465700</v>
      </c>
    </row>
    <row r="229" spans="2:9">
      <c r="B229" s="195"/>
      <c r="C229" s="196"/>
      <c r="D229" s="196"/>
      <c r="E229" s="196"/>
      <c r="F229" s="196"/>
      <c r="G229" s="196"/>
      <c r="H229" s="196"/>
      <c r="I229" s="197"/>
    </row>
    <row r="230" spans="2:9">
      <c r="B230" s="178" t="s">
        <v>345</v>
      </c>
      <c r="C230" s="112">
        <v>6861100</v>
      </c>
      <c r="D230" s="112">
        <v>2466800</v>
      </c>
      <c r="E230" s="112">
        <v>2605200</v>
      </c>
      <c r="F230" s="112">
        <v>3137600</v>
      </c>
      <c r="G230" s="112">
        <v>1138300</v>
      </c>
      <c r="H230" s="112">
        <v>2960200</v>
      </c>
      <c r="I230" s="198">
        <f>SUM(C230:H230)</f>
        <v>19169200</v>
      </c>
    </row>
    <row r="231" spans="2:9" ht="15" thickBot="1">
      <c r="B231" s="195"/>
      <c r="C231" s="199"/>
      <c r="D231" s="199"/>
      <c r="E231" s="199"/>
      <c r="F231" s="199"/>
      <c r="G231" s="199"/>
      <c r="H231" s="199"/>
      <c r="I231" s="200"/>
    </row>
    <row r="232" spans="2:9" ht="15" thickBot="1">
      <c r="B232" s="181" t="s">
        <v>346</v>
      </c>
      <c r="C232" s="420">
        <f t="shared" ref="C232:H232" si="39">SUM(C230:C231)</f>
        <v>6861100</v>
      </c>
      <c r="D232" s="420">
        <f>SUM(D230:D231)</f>
        <v>2466800</v>
      </c>
      <c r="E232" s="420">
        <f t="shared" si="39"/>
        <v>2605200</v>
      </c>
      <c r="F232" s="420">
        <f t="shared" si="39"/>
        <v>3137600</v>
      </c>
      <c r="G232" s="420">
        <f t="shared" si="39"/>
        <v>1138300</v>
      </c>
      <c r="H232" s="420">
        <f t="shared" si="39"/>
        <v>2960200</v>
      </c>
      <c r="I232" s="421">
        <f>SUM(I230:I231)</f>
        <v>19169200</v>
      </c>
    </row>
    <row r="233" spans="2:9" ht="15" thickBot="1">
      <c r="B233" s="195"/>
      <c r="C233" s="201"/>
      <c r="D233" s="201"/>
      <c r="E233" s="201"/>
      <c r="F233" s="201"/>
      <c r="G233" s="201"/>
      <c r="H233" s="287"/>
      <c r="I233" s="202"/>
    </row>
    <row r="234" spans="2:9" ht="15" thickBot="1">
      <c r="B234" s="181" t="s">
        <v>347</v>
      </c>
      <c r="C234" s="322">
        <f>SUM(C232+C228)</f>
        <v>24984100</v>
      </c>
      <c r="D234" s="322">
        <f>SUM(D232+D228)</f>
        <v>25133000</v>
      </c>
      <c r="E234" s="322">
        <f t="shared" ref="E234:F234" si="40">SUM(E232+E228)</f>
        <v>19236300</v>
      </c>
      <c r="F234" s="322">
        <f t="shared" si="40"/>
        <v>9237600</v>
      </c>
      <c r="G234" s="322">
        <f>SUM(G232+G228)</f>
        <v>8839400</v>
      </c>
      <c r="H234" s="322">
        <f>SUM(H232+H228)</f>
        <v>15204500</v>
      </c>
      <c r="I234" s="324">
        <f>SUM(I232+I228)</f>
        <v>102634900</v>
      </c>
    </row>
    <row r="235" spans="2:9">
      <c r="B235" s="163" t="s">
        <v>801</v>
      </c>
      <c r="C235" s="397"/>
      <c r="D235" s="397"/>
      <c r="E235" s="397"/>
      <c r="F235" s="397"/>
      <c r="G235" s="397"/>
      <c r="H235" s="397"/>
      <c r="I235" s="397"/>
    </row>
    <row r="236" spans="2:9">
      <c r="B236" s="384"/>
      <c r="C236" s="397"/>
      <c r="D236" s="397"/>
      <c r="E236" s="397"/>
      <c r="F236" s="397"/>
      <c r="G236" s="397"/>
      <c r="H236" s="397"/>
      <c r="I236" s="397"/>
    </row>
    <row r="237" spans="2:9">
      <c r="B237" s="384"/>
      <c r="C237" s="397"/>
      <c r="D237" s="397"/>
      <c r="E237" s="397"/>
      <c r="F237" s="397"/>
      <c r="G237" s="397"/>
      <c r="H237" s="397"/>
      <c r="I237" s="397"/>
    </row>
    <row r="238" spans="2:9">
      <c r="B238" s="384"/>
      <c r="C238" s="397"/>
      <c r="D238" s="397"/>
      <c r="E238" s="397"/>
      <c r="F238" s="397"/>
      <c r="G238" s="397"/>
      <c r="H238" s="397"/>
      <c r="I238" s="397"/>
    </row>
    <row r="239" spans="2:9">
      <c r="B239" s="384"/>
      <c r="C239" s="397"/>
      <c r="D239" s="397"/>
      <c r="E239" s="397"/>
      <c r="F239" s="397"/>
      <c r="G239" s="397"/>
      <c r="H239" s="397"/>
      <c r="I239" s="397"/>
    </row>
    <row r="240" spans="2:9">
      <c r="B240" s="384"/>
      <c r="C240" s="397"/>
      <c r="D240" s="397"/>
      <c r="E240" s="397"/>
      <c r="F240" s="397"/>
      <c r="G240" s="397"/>
      <c r="H240" s="397"/>
      <c r="I240" s="397"/>
    </row>
    <row r="241" spans="2:9">
      <c r="B241" s="384"/>
      <c r="C241" s="397"/>
      <c r="D241" s="397"/>
      <c r="E241" s="397"/>
      <c r="F241" s="397"/>
      <c r="G241" s="397"/>
      <c r="H241" s="397"/>
      <c r="I241" s="397"/>
    </row>
    <row r="242" spans="2:9">
      <c r="B242" s="384"/>
      <c r="C242" s="397"/>
      <c r="D242" s="397"/>
      <c r="E242" s="397"/>
      <c r="F242" s="397"/>
      <c r="G242" s="397"/>
      <c r="H242" s="397"/>
      <c r="I242" s="397"/>
    </row>
    <row r="243" spans="2:9">
      <c r="B243" s="384"/>
      <c r="C243" s="397"/>
      <c r="D243" s="397"/>
      <c r="E243" s="397"/>
      <c r="F243" s="397"/>
      <c r="G243" s="397"/>
      <c r="H243" s="397"/>
      <c r="I243" s="397"/>
    </row>
    <row r="244" spans="2:9">
      <c r="B244" s="384"/>
      <c r="C244" s="397"/>
      <c r="D244" s="397"/>
      <c r="E244" s="397"/>
      <c r="F244" s="397"/>
      <c r="G244" s="397"/>
      <c r="H244" s="397"/>
      <c r="I244" s="397"/>
    </row>
    <row r="245" spans="2:9">
      <c r="B245" s="384"/>
      <c r="C245" s="397"/>
      <c r="D245" s="397"/>
      <c r="E245" s="397"/>
      <c r="F245" s="397"/>
      <c r="G245" s="397"/>
      <c r="H245" s="397"/>
      <c r="I245" s="397"/>
    </row>
    <row r="246" spans="2:9">
      <c r="B246" s="384"/>
      <c r="C246" s="397"/>
      <c r="D246" s="397"/>
      <c r="E246" s="397"/>
      <c r="F246" s="397"/>
      <c r="G246" s="397"/>
      <c r="H246" s="397"/>
      <c r="I246" s="397"/>
    </row>
    <row r="247" spans="2:9">
      <c r="B247" s="384"/>
      <c r="C247" s="397"/>
      <c r="D247" s="397"/>
      <c r="E247" s="397"/>
      <c r="F247" s="397"/>
      <c r="G247" s="397"/>
      <c r="H247" s="397"/>
      <c r="I247" s="397"/>
    </row>
    <row r="248" spans="2:9">
      <c r="B248" s="384"/>
      <c r="C248" s="397"/>
      <c r="D248" s="397"/>
      <c r="E248" s="397"/>
      <c r="F248" s="397"/>
      <c r="G248" s="397"/>
      <c r="H248" s="397"/>
      <c r="I248" s="397"/>
    </row>
    <row r="249" spans="2:9">
      <c r="B249" s="384"/>
      <c r="C249" s="397"/>
      <c r="D249" s="397"/>
      <c r="E249" s="397"/>
      <c r="F249" s="397"/>
      <c r="G249" s="397"/>
      <c r="H249" s="397"/>
      <c r="I249" s="397"/>
    </row>
    <row r="250" spans="2:9">
      <c r="B250" s="384"/>
      <c r="C250" s="397"/>
      <c r="D250" s="397"/>
      <c r="E250" s="397"/>
      <c r="F250" s="397"/>
      <c r="G250" s="397"/>
      <c r="H250" s="397"/>
      <c r="I250" s="397"/>
    </row>
    <row r="251" spans="2:9">
      <c r="B251" s="384"/>
      <c r="C251" s="397"/>
      <c r="D251" s="397"/>
      <c r="E251" s="397"/>
      <c r="F251" s="397"/>
      <c r="G251" s="397"/>
      <c r="H251" s="397"/>
      <c r="I251" s="397"/>
    </row>
    <row r="252" spans="2:9">
      <c r="B252" s="384"/>
      <c r="C252" s="397"/>
      <c r="D252" s="397"/>
      <c r="E252" s="397"/>
      <c r="F252" s="397"/>
      <c r="G252" s="397"/>
      <c r="H252" s="397"/>
      <c r="I252" s="397"/>
    </row>
    <row r="253" spans="2:9">
      <c r="B253" s="384"/>
      <c r="C253" s="397"/>
      <c r="D253" s="397"/>
      <c r="E253" s="397"/>
      <c r="F253" s="397"/>
      <c r="G253" s="397"/>
      <c r="H253" s="397"/>
      <c r="I253" s="397"/>
    </row>
    <row r="254" spans="2:9">
      <c r="B254" s="385"/>
      <c r="C254" s="397"/>
      <c r="D254" s="397"/>
      <c r="E254" s="397"/>
      <c r="F254" s="397"/>
      <c r="G254" s="397"/>
      <c r="H254" s="397"/>
      <c r="I254" s="397"/>
    </row>
    <row r="255" spans="2:9">
      <c r="B255" s="384"/>
      <c r="C255" s="397"/>
      <c r="D255" s="397"/>
      <c r="E255" s="397"/>
      <c r="F255" s="397"/>
      <c r="G255" s="397"/>
      <c r="H255" s="397"/>
      <c r="I255" s="397"/>
    </row>
    <row r="256" spans="2:9">
      <c r="B256" s="384"/>
      <c r="C256" s="397"/>
      <c r="D256" s="397"/>
      <c r="E256" s="397"/>
      <c r="F256" s="397"/>
      <c r="G256" s="397"/>
      <c r="H256" s="397"/>
      <c r="I256" s="397"/>
    </row>
    <row r="257" spans="2:9">
      <c r="B257" s="384"/>
      <c r="C257" s="397"/>
      <c r="D257" s="397"/>
      <c r="E257" s="397"/>
      <c r="F257" s="397"/>
      <c r="G257" s="397"/>
      <c r="H257" s="397"/>
      <c r="I257" s="397"/>
    </row>
    <row r="258" spans="2:9">
      <c r="C258" s="397"/>
      <c r="D258" s="397"/>
      <c r="E258" s="397"/>
      <c r="F258" s="397"/>
      <c r="G258" s="397"/>
      <c r="H258" s="397"/>
      <c r="I258" s="397"/>
    </row>
    <row r="259" spans="2:9">
      <c r="C259" s="397"/>
      <c r="D259" s="397"/>
      <c r="E259" s="397"/>
      <c r="F259" s="397"/>
      <c r="G259" s="397"/>
      <c r="H259" s="397"/>
      <c r="I259" s="397"/>
    </row>
    <row r="260" spans="2:9">
      <c r="B260" s="386"/>
      <c r="I260" s="397"/>
    </row>
    <row r="261" spans="2:9">
      <c r="B261" s="386"/>
      <c r="I261" s="397"/>
    </row>
    <row r="262" spans="2:9">
      <c r="B262" s="386"/>
      <c r="I262" s="397"/>
    </row>
    <row r="263" spans="2:9">
      <c r="B263" s="386"/>
      <c r="I263" s="397"/>
    </row>
    <row r="264" spans="2:9">
      <c r="B264" s="386"/>
      <c r="I264" s="397"/>
    </row>
    <row r="265" spans="2:9">
      <c r="B265" s="386"/>
      <c r="I265" s="397"/>
    </row>
    <row r="266" spans="2:9">
      <c r="B266" s="386"/>
      <c r="I266" s="397"/>
    </row>
    <row r="267" spans="2:9">
      <c r="B267" s="386"/>
      <c r="I267" s="397"/>
    </row>
    <row r="268" spans="2:9">
      <c r="B268" s="386"/>
      <c r="I268" s="397"/>
    </row>
    <row r="269" spans="2:9">
      <c r="B269" s="386"/>
      <c r="I269" s="397"/>
    </row>
    <row r="270" spans="2:9">
      <c r="B270" s="386"/>
      <c r="I270" s="397"/>
    </row>
    <row r="271" spans="2:9">
      <c r="B271" s="386"/>
      <c r="I271" s="397"/>
    </row>
    <row r="272" spans="2:9">
      <c r="B272" s="386"/>
      <c r="I272" s="397"/>
    </row>
    <row r="273" spans="2:9">
      <c r="B273" s="386"/>
      <c r="I273" s="397"/>
    </row>
    <row r="274" spans="2:9">
      <c r="B274" s="386"/>
      <c r="I274" s="397"/>
    </row>
    <row r="275" spans="2:9">
      <c r="B275" s="386"/>
      <c r="I275" s="397"/>
    </row>
    <row r="276" spans="2:9">
      <c r="B276" s="386"/>
      <c r="I276" s="397"/>
    </row>
    <row r="277" spans="2:9">
      <c r="B277" s="386"/>
      <c r="I277" s="397"/>
    </row>
    <row r="278" spans="2:9">
      <c r="B278" s="386"/>
      <c r="I278" s="397"/>
    </row>
    <row r="279" spans="2:9">
      <c r="B279" s="386"/>
      <c r="I279" s="397"/>
    </row>
    <row r="280" spans="2:9">
      <c r="B280" s="384"/>
      <c r="I280" s="397"/>
    </row>
    <row r="281" spans="2:9">
      <c r="B281" s="384"/>
      <c r="C281" s="397"/>
      <c r="D281" s="397"/>
      <c r="E281" s="397"/>
      <c r="F281" s="397"/>
      <c r="G281" s="397"/>
      <c r="I281" s="397"/>
    </row>
    <row r="282" spans="2:9">
      <c r="B282" s="384"/>
      <c r="C282" s="397"/>
      <c r="D282" s="397"/>
      <c r="E282" s="397"/>
      <c r="F282" s="397"/>
      <c r="G282" s="397"/>
    </row>
    <row r="283" spans="2:9">
      <c r="B283" s="384"/>
      <c r="C283" s="398"/>
      <c r="D283" s="398"/>
      <c r="E283" s="398"/>
      <c r="F283" s="398"/>
      <c r="G283" s="398"/>
    </row>
    <row r="284" spans="2:9">
      <c r="B284" s="384"/>
    </row>
    <row r="285" spans="2:9">
      <c r="B285" s="384"/>
    </row>
    <row r="286" spans="2:9">
      <c r="B286" s="384"/>
    </row>
    <row r="287" spans="2:9">
      <c r="B287" s="387"/>
      <c r="C287" s="398"/>
      <c r="D287" s="398"/>
      <c r="E287" s="398"/>
      <c r="F287" s="398"/>
      <c r="G287" s="398"/>
      <c r="H287" s="398"/>
    </row>
    <row r="288" spans="2:9">
      <c r="B288" s="384"/>
    </row>
    <row r="289" spans="2:2">
      <c r="B289" s="384"/>
    </row>
    <row r="290" spans="2:2">
      <c r="B290" s="384"/>
    </row>
    <row r="291" spans="2:2">
      <c r="B291" s="384"/>
    </row>
    <row r="292" spans="2:2">
      <c r="B292" s="384"/>
    </row>
  </sheetData>
  <pageMargins left="0.51181102362204722" right="0.51181102362204722" top="0.35433070866141736" bottom="0.35433070866141736" header="0.31496062992125984" footer="0.31496062992125984"/>
  <pageSetup paperSize="9" scale="94" fitToHeight="0" orientation="landscape" r:id="rId1"/>
  <rowBreaks count="7" manualBreakCount="7">
    <brk id="35" max="8" man="1"/>
    <brk id="64" max="8" man="1"/>
    <brk id="96" max="8" man="1"/>
    <brk id="121" max="8" man="1"/>
    <brk id="155" max="8" man="1"/>
    <brk id="173" max="8" man="1"/>
    <brk id="200" max="8" man="1"/>
  </rowBreaks>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2:J35"/>
  <sheetViews>
    <sheetView showGridLines="0" zoomScaleNormal="100" workbookViewId="0"/>
  </sheetViews>
  <sheetFormatPr defaultRowHeight="14.5"/>
  <sheetData>
    <row r="22" spans="1:10" ht="45">
      <c r="A22" s="73" t="s">
        <v>137</v>
      </c>
      <c r="C22" s="73"/>
      <c r="D22" s="73"/>
      <c r="E22" s="73"/>
      <c r="F22" s="73"/>
      <c r="G22" s="73"/>
      <c r="H22" s="73"/>
      <c r="I22" s="73"/>
      <c r="J22" s="73"/>
    </row>
    <row r="23" spans="1:10" ht="45">
      <c r="C23" s="73" t="s">
        <v>134</v>
      </c>
    </row>
    <row r="24" spans="1:10" ht="45">
      <c r="D24" s="73" t="s">
        <v>509</v>
      </c>
    </row>
    <row r="25" spans="1:10" ht="35">
      <c r="A25" s="10"/>
    </row>
    <row r="26" spans="1:10" ht="35">
      <c r="A26" s="10"/>
    </row>
    <row r="27" spans="1:10" ht="35">
      <c r="A27" s="10"/>
    </row>
    <row r="28" spans="1:10" ht="35">
      <c r="A28" s="10"/>
    </row>
    <row r="33" spans="1:1" ht="35">
      <c r="A33" s="12"/>
    </row>
    <row r="34" spans="1:1" ht="20">
      <c r="A34" s="11"/>
    </row>
    <row r="35" spans="1:1" ht="20">
      <c r="A35" s="1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5"/>
  <sheetViews>
    <sheetView showGridLines="0" zoomScaleNormal="100" zoomScaleSheetLayoutView="100" workbookViewId="0"/>
  </sheetViews>
  <sheetFormatPr defaultColWidth="9.08984375" defaultRowHeight="14"/>
  <cols>
    <col min="1" max="1" width="75" style="16" bestFit="1" customWidth="1"/>
    <col min="2" max="16384" width="9.08984375" style="16"/>
  </cols>
  <sheetData>
    <row r="2" spans="1:1" ht="18">
      <c r="A2" s="8" t="s">
        <v>13</v>
      </c>
    </row>
    <row r="8" spans="1:1" ht="15.5">
      <c r="A8" s="1" t="s">
        <v>14</v>
      </c>
    </row>
    <row r="11" spans="1:1" ht="15.5">
      <c r="A11" s="1" t="s">
        <v>129</v>
      </c>
    </row>
    <row r="12" spans="1:1">
      <c r="A12" s="7"/>
    </row>
    <row r="14" spans="1:1" ht="15.5">
      <c r="A14" s="1" t="s">
        <v>15</v>
      </c>
    </row>
    <row r="16" spans="1:1">
      <c r="A16" s="16" t="s">
        <v>712</v>
      </c>
    </row>
    <row r="18" spans="1:1">
      <c r="A18" s="16" t="s">
        <v>60</v>
      </c>
    </row>
    <row r="20" spans="1:1">
      <c r="A20" s="16" t="s">
        <v>82</v>
      </c>
    </row>
    <row r="22" spans="1:1">
      <c r="A22" s="270" t="s">
        <v>398</v>
      </c>
    </row>
    <row r="23" spans="1:1">
      <c r="A23" s="270"/>
    </row>
    <row r="24" spans="1:1">
      <c r="A24" s="270" t="s">
        <v>716</v>
      </c>
    </row>
    <row r="25" spans="1:1">
      <c r="A25" s="270"/>
    </row>
    <row r="26" spans="1:1">
      <c r="A26" s="270" t="s">
        <v>407</v>
      </c>
    </row>
    <row r="27" spans="1:1">
      <c r="A27" s="270"/>
    </row>
    <row r="28" spans="1:1">
      <c r="A28" s="270" t="s">
        <v>783</v>
      </c>
    </row>
    <row r="29" spans="1:1">
      <c r="A29" s="270"/>
    </row>
    <row r="30" spans="1:1">
      <c r="A30" s="270" t="s">
        <v>406</v>
      </c>
    </row>
    <row r="33" spans="1:1" ht="15.5">
      <c r="A33" s="1" t="s">
        <v>498</v>
      </c>
    </row>
    <row r="35" spans="1:1" ht="15.5">
      <c r="A35" s="1" t="s">
        <v>499</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54"/>
  <sheetViews>
    <sheetView showGridLines="0" zoomScaleNormal="100" zoomScaleSheetLayoutView="100" workbookViewId="0"/>
  </sheetViews>
  <sheetFormatPr defaultColWidth="9.08984375" defaultRowHeight="14.5"/>
  <cols>
    <col min="1" max="1" width="69.453125" bestFit="1" customWidth="1"/>
    <col min="2" max="7" width="8.453125" bestFit="1" customWidth="1"/>
    <col min="8" max="8" width="11.54296875" bestFit="1" customWidth="1"/>
    <col min="11" max="11" width="75.08984375" bestFit="1" customWidth="1"/>
  </cols>
  <sheetData>
    <row r="1" spans="1:8" ht="15.5">
      <c r="A1" s="104" t="s">
        <v>549</v>
      </c>
      <c r="B1" s="105"/>
      <c r="C1" s="105"/>
      <c r="D1" s="105"/>
      <c r="H1" s="106"/>
    </row>
    <row r="2" spans="1:8" ht="15" thickBot="1">
      <c r="A2" s="107"/>
      <c r="B2" s="105"/>
      <c r="C2" s="105"/>
      <c r="D2" s="105"/>
      <c r="E2" s="108"/>
      <c r="F2" s="108"/>
      <c r="G2" s="108"/>
    </row>
    <row r="3" spans="1:8" ht="26.5" thickBot="1">
      <c r="A3" s="158" t="s">
        <v>140</v>
      </c>
      <c r="B3" s="159" t="s">
        <v>141</v>
      </c>
      <c r="C3" s="159" t="s">
        <v>142</v>
      </c>
      <c r="D3" s="109" t="s">
        <v>143</v>
      </c>
      <c r="E3" s="109" t="s">
        <v>362</v>
      </c>
      <c r="F3" s="109" t="s">
        <v>430</v>
      </c>
      <c r="G3" s="109" t="s">
        <v>512</v>
      </c>
      <c r="H3" s="109" t="s">
        <v>144</v>
      </c>
    </row>
    <row r="4" spans="1:8">
      <c r="A4" s="399" t="s">
        <v>744</v>
      </c>
      <c r="B4" s="110"/>
      <c r="C4" s="110"/>
      <c r="D4" s="110"/>
      <c r="E4" s="110"/>
      <c r="F4" s="110"/>
      <c r="G4" s="110"/>
      <c r="H4" s="326"/>
    </row>
    <row r="5" spans="1:8">
      <c r="A5" s="400" t="s">
        <v>761</v>
      </c>
      <c r="B5" s="401"/>
      <c r="C5" s="401"/>
      <c r="D5" s="401"/>
      <c r="E5" s="401"/>
      <c r="F5" s="401"/>
      <c r="G5" s="401"/>
      <c r="H5" s="328"/>
    </row>
    <row r="6" spans="1:8">
      <c r="A6" s="180" t="s">
        <v>373</v>
      </c>
      <c r="B6" s="401">
        <v>188400</v>
      </c>
      <c r="C6" s="401">
        <v>0</v>
      </c>
      <c r="D6" s="401">
        <v>0</v>
      </c>
      <c r="E6" s="401">
        <v>0</v>
      </c>
      <c r="F6" s="401">
        <v>0</v>
      </c>
      <c r="G6" s="401">
        <v>0</v>
      </c>
      <c r="H6" s="328">
        <f>SUM(B6:G6)</f>
        <v>188400</v>
      </c>
    </row>
    <row r="7" spans="1:8">
      <c r="A7" s="180" t="s">
        <v>276</v>
      </c>
      <c r="B7" s="401">
        <v>150000</v>
      </c>
      <c r="C7" s="401">
        <v>0</v>
      </c>
      <c r="D7" s="401">
        <v>0</v>
      </c>
      <c r="E7" s="401">
        <v>0</v>
      </c>
      <c r="F7" s="401">
        <v>0</v>
      </c>
      <c r="G7" s="401">
        <v>0</v>
      </c>
      <c r="H7" s="328">
        <f>SUM(B7:G7)</f>
        <v>150000</v>
      </c>
    </row>
    <row r="8" spans="1:8" ht="15" thickBot="1">
      <c r="A8" s="172" t="s">
        <v>780</v>
      </c>
      <c r="B8" s="173">
        <f>SUM(B6:B7)</f>
        <v>338400</v>
      </c>
      <c r="C8" s="173">
        <f t="shared" ref="C8:G8" si="0">SUM(C6:C7)</f>
        <v>0</v>
      </c>
      <c r="D8" s="173">
        <f t="shared" si="0"/>
        <v>0</v>
      </c>
      <c r="E8" s="173">
        <f t="shared" si="0"/>
        <v>0</v>
      </c>
      <c r="F8" s="173">
        <f t="shared" si="0"/>
        <v>0</v>
      </c>
      <c r="G8" s="173">
        <f t="shared" si="0"/>
        <v>0</v>
      </c>
      <c r="H8" s="310">
        <f>SUM(H6:H7)</f>
        <v>338400</v>
      </c>
    </row>
    <row r="9" spans="1:8" ht="15" thickBot="1"/>
    <row r="10" spans="1:8">
      <c r="A10" s="402" t="s">
        <v>762</v>
      </c>
      <c r="B10" s="110"/>
      <c r="C10" s="110"/>
      <c r="D10" s="110"/>
      <c r="E10" s="110"/>
      <c r="F10" s="110"/>
      <c r="G10" s="110"/>
      <c r="H10" s="326"/>
    </row>
    <row r="11" spans="1:8">
      <c r="A11" s="180" t="s">
        <v>260</v>
      </c>
      <c r="B11" s="112">
        <v>5000</v>
      </c>
      <c r="C11" s="112">
        <v>0</v>
      </c>
      <c r="D11" s="112">
        <v>0</v>
      </c>
      <c r="E11" s="112">
        <v>0</v>
      </c>
      <c r="F11" s="112">
        <v>0</v>
      </c>
      <c r="G11" s="273">
        <v>0</v>
      </c>
      <c r="H11" s="298">
        <f>SUM(B11:G11)</f>
        <v>5000</v>
      </c>
    </row>
    <row r="12" spans="1:8">
      <c r="A12" s="180" t="s">
        <v>256</v>
      </c>
      <c r="B12" s="112">
        <v>0</v>
      </c>
      <c r="C12" s="112">
        <v>0</v>
      </c>
      <c r="D12" s="112">
        <v>0</v>
      </c>
      <c r="E12" s="112">
        <v>8000</v>
      </c>
      <c r="F12" s="112">
        <v>0</v>
      </c>
      <c r="G12" s="273">
        <v>0</v>
      </c>
      <c r="H12" s="298">
        <f t="shared" ref="H12:H26" si="1">SUM(B12:G12)</f>
        <v>8000</v>
      </c>
    </row>
    <row r="13" spans="1:8">
      <c r="A13" s="180" t="s">
        <v>259</v>
      </c>
      <c r="B13" s="112">
        <v>15000</v>
      </c>
      <c r="C13" s="112">
        <v>0</v>
      </c>
      <c r="D13" s="112">
        <v>0</v>
      </c>
      <c r="E13" s="112">
        <v>0</v>
      </c>
      <c r="F13" s="112">
        <v>0</v>
      </c>
      <c r="G13" s="273">
        <v>15000</v>
      </c>
      <c r="H13" s="298">
        <f t="shared" si="1"/>
        <v>30000</v>
      </c>
    </row>
    <row r="14" spans="1:8">
      <c r="A14" s="180" t="s">
        <v>263</v>
      </c>
      <c r="B14" s="112">
        <v>0</v>
      </c>
      <c r="C14" s="112">
        <v>30000</v>
      </c>
      <c r="D14" s="112">
        <v>0</v>
      </c>
      <c r="E14" s="112">
        <v>0</v>
      </c>
      <c r="F14" s="112">
        <v>0</v>
      </c>
      <c r="G14" s="273">
        <v>0</v>
      </c>
      <c r="H14" s="298">
        <f t="shared" si="1"/>
        <v>30000</v>
      </c>
    </row>
    <row r="15" spans="1:8">
      <c r="A15" s="180" t="s">
        <v>559</v>
      </c>
      <c r="B15" s="112">
        <v>23700</v>
      </c>
      <c r="C15" s="112">
        <v>10000</v>
      </c>
      <c r="D15" s="112">
        <v>0</v>
      </c>
      <c r="E15" s="112">
        <v>8000</v>
      </c>
      <c r="F15" s="112">
        <v>35000</v>
      </c>
      <c r="G15" s="273">
        <v>0</v>
      </c>
      <c r="H15" s="298">
        <f t="shared" si="1"/>
        <v>76700</v>
      </c>
    </row>
    <row r="16" spans="1:8">
      <c r="A16" s="180" t="s">
        <v>265</v>
      </c>
      <c r="B16" s="112">
        <v>0</v>
      </c>
      <c r="C16" s="112">
        <v>0</v>
      </c>
      <c r="D16" s="112">
        <v>0</v>
      </c>
      <c r="E16" s="112">
        <v>0</v>
      </c>
      <c r="F16" s="112">
        <v>0</v>
      </c>
      <c r="G16" s="273">
        <v>30000</v>
      </c>
      <c r="H16" s="298">
        <f t="shared" si="1"/>
        <v>30000</v>
      </c>
    </row>
    <row r="17" spans="1:8">
      <c r="A17" s="180" t="s">
        <v>258</v>
      </c>
      <c r="B17" s="112">
        <v>50000</v>
      </c>
      <c r="C17" s="112">
        <v>0</v>
      </c>
      <c r="D17" s="112">
        <v>0</v>
      </c>
      <c r="E17" s="112">
        <v>0</v>
      </c>
      <c r="F17" s="112">
        <v>0</v>
      </c>
      <c r="G17" s="273">
        <v>0</v>
      </c>
      <c r="H17" s="298">
        <f t="shared" si="1"/>
        <v>50000</v>
      </c>
    </row>
    <row r="18" spans="1:8">
      <c r="A18" s="180" t="s">
        <v>264</v>
      </c>
      <c r="B18" s="112">
        <v>0</v>
      </c>
      <c r="C18" s="112">
        <v>5000</v>
      </c>
      <c r="D18" s="112">
        <v>5000</v>
      </c>
      <c r="E18" s="112">
        <v>5000</v>
      </c>
      <c r="F18" s="112">
        <v>5000</v>
      </c>
      <c r="G18" s="273">
        <v>5000</v>
      </c>
      <c r="H18" s="298">
        <f t="shared" si="1"/>
        <v>25000</v>
      </c>
    </row>
    <row r="19" spans="1:8">
      <c r="A19" s="180" t="s">
        <v>257</v>
      </c>
      <c r="B19" s="112">
        <v>40000</v>
      </c>
      <c r="C19" s="112">
        <v>0</v>
      </c>
      <c r="D19" s="112">
        <v>0</v>
      </c>
      <c r="E19" s="112">
        <v>0</v>
      </c>
      <c r="F19" s="112">
        <v>0</v>
      </c>
      <c r="G19" s="273">
        <v>0</v>
      </c>
      <c r="H19" s="298">
        <f t="shared" si="1"/>
        <v>40000</v>
      </c>
    </row>
    <row r="20" spans="1:8">
      <c r="A20" s="180" t="s">
        <v>560</v>
      </c>
      <c r="B20" s="112">
        <v>0</v>
      </c>
      <c r="C20" s="112">
        <v>0</v>
      </c>
      <c r="D20" s="112">
        <v>0</v>
      </c>
      <c r="E20" s="112">
        <v>20000</v>
      </c>
      <c r="F20" s="112">
        <v>0</v>
      </c>
      <c r="G20" s="273">
        <v>0</v>
      </c>
      <c r="H20" s="298">
        <f t="shared" si="1"/>
        <v>20000</v>
      </c>
    </row>
    <row r="21" spans="1:8">
      <c r="A21" s="180" t="s">
        <v>561</v>
      </c>
      <c r="B21" s="112">
        <v>11200</v>
      </c>
      <c r="C21" s="112">
        <v>0</v>
      </c>
      <c r="D21" s="112">
        <v>0</v>
      </c>
      <c r="E21" s="112">
        <v>5000</v>
      </c>
      <c r="F21" s="112">
        <v>0</v>
      </c>
      <c r="G21" s="273">
        <v>0</v>
      </c>
      <c r="H21" s="298">
        <f t="shared" si="1"/>
        <v>16200</v>
      </c>
    </row>
    <row r="22" spans="1:8">
      <c r="A22" s="180" t="s">
        <v>262</v>
      </c>
      <c r="B22" s="112">
        <v>6900</v>
      </c>
      <c r="C22" s="112">
        <v>3000</v>
      </c>
      <c r="D22" s="112">
        <v>3000</v>
      </c>
      <c r="E22" s="112">
        <v>3000</v>
      </c>
      <c r="F22" s="112">
        <v>3000</v>
      </c>
      <c r="G22" s="273">
        <v>3000</v>
      </c>
      <c r="H22" s="298">
        <f t="shared" si="1"/>
        <v>21900</v>
      </c>
    </row>
    <row r="23" spans="1:8">
      <c r="A23" s="180" t="s">
        <v>490</v>
      </c>
      <c r="B23" s="112">
        <v>60000</v>
      </c>
      <c r="C23" s="112">
        <v>0</v>
      </c>
      <c r="D23" s="112">
        <v>0</v>
      </c>
      <c r="E23" s="112">
        <v>0</v>
      </c>
      <c r="F23" s="112">
        <v>0</v>
      </c>
      <c r="G23" s="273">
        <v>0</v>
      </c>
      <c r="H23" s="298">
        <f t="shared" si="1"/>
        <v>60000</v>
      </c>
    </row>
    <row r="24" spans="1:8">
      <c r="A24" s="180" t="s">
        <v>261</v>
      </c>
      <c r="B24" s="112">
        <v>10000</v>
      </c>
      <c r="C24" s="112">
        <v>10000</v>
      </c>
      <c r="D24" s="112">
        <v>10000</v>
      </c>
      <c r="E24" s="112">
        <v>10000</v>
      </c>
      <c r="F24" s="112">
        <v>10000</v>
      </c>
      <c r="G24" s="273">
        <v>10000</v>
      </c>
      <c r="H24" s="298">
        <f t="shared" si="1"/>
        <v>60000</v>
      </c>
    </row>
    <row r="25" spans="1:8">
      <c r="A25" s="180" t="s">
        <v>562</v>
      </c>
      <c r="B25" s="112">
        <v>0</v>
      </c>
      <c r="C25" s="112">
        <v>20000</v>
      </c>
      <c r="D25" s="112">
        <v>0</v>
      </c>
      <c r="E25" s="112">
        <v>0</v>
      </c>
      <c r="F25" s="112">
        <v>0</v>
      </c>
      <c r="G25" s="273">
        <v>0</v>
      </c>
      <c r="H25" s="298">
        <f t="shared" si="1"/>
        <v>20000</v>
      </c>
    </row>
    <row r="26" spans="1:8">
      <c r="A26" s="180" t="s">
        <v>255</v>
      </c>
      <c r="B26" s="112">
        <v>0</v>
      </c>
      <c r="C26" s="112">
        <v>0</v>
      </c>
      <c r="D26" s="112">
        <v>0</v>
      </c>
      <c r="E26" s="112">
        <v>0</v>
      </c>
      <c r="F26" s="112">
        <v>25000</v>
      </c>
      <c r="G26" s="273">
        <v>0</v>
      </c>
      <c r="H26" s="298">
        <f t="shared" si="1"/>
        <v>25000</v>
      </c>
    </row>
    <row r="27" spans="1:8" ht="15" thickBot="1">
      <c r="A27" s="172" t="s">
        <v>781</v>
      </c>
      <c r="B27" s="115">
        <f t="shared" ref="B27:H27" si="2">SUM(B11:B26)</f>
        <v>221800</v>
      </c>
      <c r="C27" s="115">
        <f t="shared" si="2"/>
        <v>78000</v>
      </c>
      <c r="D27" s="115">
        <f t="shared" si="2"/>
        <v>18000</v>
      </c>
      <c r="E27" s="115">
        <f t="shared" si="2"/>
        <v>59000</v>
      </c>
      <c r="F27" s="115">
        <f t="shared" si="2"/>
        <v>78000</v>
      </c>
      <c r="G27" s="115">
        <f t="shared" si="2"/>
        <v>63000</v>
      </c>
      <c r="H27" s="113">
        <f t="shared" si="2"/>
        <v>517800</v>
      </c>
    </row>
    <row r="28" spans="1:8" ht="15" thickBot="1"/>
    <row r="29" spans="1:8" ht="15" thickBot="1">
      <c r="A29" s="181" t="s">
        <v>746</v>
      </c>
      <c r="B29" s="182">
        <f>B8+B27</f>
        <v>560200</v>
      </c>
      <c r="C29" s="182">
        <f t="shared" ref="C29:G29" si="3">C8+C27</f>
        <v>78000</v>
      </c>
      <c r="D29" s="182">
        <f t="shared" si="3"/>
        <v>18000</v>
      </c>
      <c r="E29" s="182">
        <f t="shared" si="3"/>
        <v>59000</v>
      </c>
      <c r="F29" s="182">
        <f t="shared" si="3"/>
        <v>78000</v>
      </c>
      <c r="G29" s="182">
        <f t="shared" si="3"/>
        <v>63000</v>
      </c>
      <c r="H29" s="312">
        <f>H8+H27</f>
        <v>856200</v>
      </c>
    </row>
    <row r="30" spans="1:8" ht="15" thickBot="1">
      <c r="A30" s="403"/>
      <c r="B30" s="116"/>
      <c r="C30" s="116"/>
      <c r="D30" s="116"/>
      <c r="E30" s="116"/>
      <c r="F30" s="116"/>
      <c r="G30" s="116"/>
    </row>
    <row r="31" spans="1:8">
      <c r="A31" s="175" t="s">
        <v>747</v>
      </c>
      <c r="B31" s="389"/>
      <c r="C31" s="389"/>
      <c r="D31" s="389"/>
      <c r="E31" s="389"/>
      <c r="F31" s="389"/>
      <c r="G31" s="389"/>
      <c r="H31" s="390"/>
    </row>
    <row r="32" spans="1:8">
      <c r="A32" s="177" t="s">
        <v>12</v>
      </c>
      <c r="B32" s="189"/>
      <c r="C32" s="189"/>
      <c r="D32" s="189"/>
      <c r="E32" s="190"/>
      <c r="F32" s="190"/>
      <c r="G32" s="190"/>
      <c r="H32" s="314"/>
    </row>
    <row r="33" spans="1:8">
      <c r="A33" s="180" t="s">
        <v>266</v>
      </c>
      <c r="B33" s="401">
        <v>0</v>
      </c>
      <c r="C33" s="401">
        <v>0</v>
      </c>
      <c r="D33" s="401">
        <v>20000</v>
      </c>
      <c r="E33" s="401">
        <v>0</v>
      </c>
      <c r="F33" s="401">
        <v>0</v>
      </c>
      <c r="G33" s="401">
        <v>0</v>
      </c>
      <c r="H33" s="297">
        <f>SUM(B33:G33)</f>
        <v>20000</v>
      </c>
    </row>
    <row r="34" spans="1:8">
      <c r="A34" s="180" t="s">
        <v>437</v>
      </c>
      <c r="B34" s="401">
        <v>25400</v>
      </c>
      <c r="C34" s="401">
        <v>0</v>
      </c>
      <c r="D34" s="401">
        <v>0</v>
      </c>
      <c r="E34" s="401">
        <v>0</v>
      </c>
      <c r="F34" s="401">
        <v>0</v>
      </c>
      <c r="G34" s="401">
        <v>0</v>
      </c>
      <c r="H34" s="297">
        <f t="shared" ref="H34:H40" si="4">SUM(B34:G34)</f>
        <v>25400</v>
      </c>
    </row>
    <row r="35" spans="1:8">
      <c r="A35" s="180" t="s">
        <v>563</v>
      </c>
      <c r="B35" s="401">
        <v>10000</v>
      </c>
      <c r="C35" s="401">
        <v>0</v>
      </c>
      <c r="D35" s="401">
        <v>0</v>
      </c>
      <c r="E35" s="401">
        <v>0</v>
      </c>
      <c r="F35" s="401">
        <v>0</v>
      </c>
      <c r="G35" s="401">
        <v>3000</v>
      </c>
      <c r="H35" s="297">
        <f t="shared" si="4"/>
        <v>13000</v>
      </c>
    </row>
    <row r="36" spans="1:8">
      <c r="A36" s="180" t="s">
        <v>564</v>
      </c>
      <c r="B36" s="401">
        <v>2600</v>
      </c>
      <c r="C36" s="401">
        <v>0</v>
      </c>
      <c r="D36" s="401">
        <v>0</v>
      </c>
      <c r="E36" s="401">
        <v>10000</v>
      </c>
      <c r="F36" s="401">
        <v>0</v>
      </c>
      <c r="G36" s="401">
        <v>0</v>
      </c>
      <c r="H36" s="297">
        <f t="shared" si="4"/>
        <v>12600</v>
      </c>
    </row>
    <row r="37" spans="1:8">
      <c r="A37" s="180" t="s">
        <v>267</v>
      </c>
      <c r="B37" s="401">
        <v>1000</v>
      </c>
      <c r="C37" s="401">
        <v>0</v>
      </c>
      <c r="D37" s="401">
        <v>1000</v>
      </c>
      <c r="E37" s="401">
        <v>0</v>
      </c>
      <c r="F37" s="401">
        <v>0</v>
      </c>
      <c r="G37" s="401">
        <v>0</v>
      </c>
      <c r="H37" s="297">
        <f t="shared" si="4"/>
        <v>2000</v>
      </c>
    </row>
    <row r="38" spans="1:8">
      <c r="A38" s="180" t="s">
        <v>565</v>
      </c>
      <c r="B38" s="401">
        <v>6500</v>
      </c>
      <c r="C38" s="401">
        <v>0</v>
      </c>
      <c r="D38" s="401">
        <v>3000</v>
      </c>
      <c r="E38" s="401">
        <v>15000</v>
      </c>
      <c r="F38" s="401">
        <v>0</v>
      </c>
      <c r="G38" s="401">
        <v>2000</v>
      </c>
      <c r="H38" s="297">
        <f t="shared" si="4"/>
        <v>26500</v>
      </c>
    </row>
    <row r="39" spans="1:8">
      <c r="A39" s="180" t="s">
        <v>436</v>
      </c>
      <c r="B39" s="401">
        <v>51000</v>
      </c>
      <c r="C39" s="401">
        <v>0</v>
      </c>
      <c r="D39" s="401">
        <v>0</v>
      </c>
      <c r="E39" s="401">
        <v>0</v>
      </c>
      <c r="F39" s="401">
        <v>0</v>
      </c>
      <c r="G39" s="401">
        <v>0</v>
      </c>
      <c r="H39" s="297">
        <f t="shared" si="4"/>
        <v>51000</v>
      </c>
    </row>
    <row r="40" spans="1:8">
      <c r="A40" s="180" t="s">
        <v>438</v>
      </c>
      <c r="B40" s="401">
        <v>199600</v>
      </c>
      <c r="C40" s="401">
        <v>24200</v>
      </c>
      <c r="D40" s="401">
        <v>34200</v>
      </c>
      <c r="E40" s="401">
        <v>34200</v>
      </c>
      <c r="F40" s="401">
        <v>34200</v>
      </c>
      <c r="G40" s="401">
        <v>14200</v>
      </c>
      <c r="H40" s="297">
        <f t="shared" si="4"/>
        <v>340600</v>
      </c>
    </row>
    <row r="41" spans="1:8" ht="15" thickBot="1">
      <c r="A41" s="172" t="s">
        <v>268</v>
      </c>
      <c r="B41" s="173">
        <f t="shared" ref="B41:H41" si="5">SUM(B33:B40)</f>
        <v>296100</v>
      </c>
      <c r="C41" s="173">
        <f t="shared" si="5"/>
        <v>24200</v>
      </c>
      <c r="D41" s="173">
        <f t="shared" si="5"/>
        <v>58200</v>
      </c>
      <c r="E41" s="173">
        <f t="shared" si="5"/>
        <v>59200</v>
      </c>
      <c r="F41" s="173">
        <f t="shared" si="5"/>
        <v>34200</v>
      </c>
      <c r="G41" s="173">
        <f t="shared" si="5"/>
        <v>19200</v>
      </c>
      <c r="H41" s="310">
        <f t="shared" si="5"/>
        <v>491100</v>
      </c>
    </row>
    <row r="42" spans="1:8" ht="15" thickBot="1">
      <c r="A42" s="403"/>
      <c r="B42" s="116"/>
      <c r="C42" s="116"/>
      <c r="D42" s="116"/>
      <c r="E42" s="116"/>
      <c r="F42" s="116"/>
      <c r="G42" s="116"/>
    </row>
    <row r="43" spans="1:8" ht="15" thickBot="1">
      <c r="A43" s="181" t="s">
        <v>748</v>
      </c>
      <c r="B43" s="182">
        <f>B41</f>
        <v>296100</v>
      </c>
      <c r="C43" s="182">
        <f t="shared" ref="C43:G43" si="6">C41</f>
        <v>24200</v>
      </c>
      <c r="D43" s="182">
        <f t="shared" si="6"/>
        <v>58200</v>
      </c>
      <c r="E43" s="182">
        <f t="shared" si="6"/>
        <v>59200</v>
      </c>
      <c r="F43" s="182">
        <f t="shared" si="6"/>
        <v>34200</v>
      </c>
      <c r="G43" s="182">
        <f t="shared" si="6"/>
        <v>19200</v>
      </c>
      <c r="H43" s="312">
        <f>H41</f>
        <v>491100</v>
      </c>
    </row>
    <row r="44" spans="1:8" ht="15" thickBot="1">
      <c r="A44" s="403"/>
      <c r="B44" s="116"/>
      <c r="C44" s="116"/>
      <c r="D44" s="116"/>
      <c r="E44" s="116"/>
      <c r="F44" s="116"/>
      <c r="G44" s="116"/>
    </row>
    <row r="45" spans="1:8">
      <c r="A45" s="175" t="s">
        <v>749</v>
      </c>
      <c r="B45" s="389"/>
      <c r="C45" s="389"/>
      <c r="D45" s="389"/>
      <c r="E45" s="389"/>
      <c r="F45" s="389"/>
      <c r="G45" s="389"/>
      <c r="H45" s="390"/>
    </row>
    <row r="46" spans="1:8">
      <c r="A46" s="177" t="s">
        <v>207</v>
      </c>
      <c r="B46" s="401"/>
      <c r="C46" s="401"/>
      <c r="D46" s="401"/>
      <c r="E46" s="401"/>
      <c r="F46" s="401"/>
      <c r="G46" s="401"/>
      <c r="H46" s="297"/>
    </row>
    <row r="47" spans="1:8">
      <c r="A47" s="180" t="s">
        <v>208</v>
      </c>
      <c r="B47" s="112">
        <v>43500</v>
      </c>
      <c r="C47" s="112">
        <v>0</v>
      </c>
      <c r="D47" s="112">
        <v>25000</v>
      </c>
      <c r="E47" s="112">
        <v>25000</v>
      </c>
      <c r="F47" s="112">
        <v>25000</v>
      </c>
      <c r="G47" s="112">
        <v>0</v>
      </c>
      <c r="H47" s="297">
        <f>SUM(B47:G47)</f>
        <v>118500</v>
      </c>
    </row>
    <row r="48" spans="1:8" ht="15" thickBot="1">
      <c r="A48" s="172" t="s">
        <v>211</v>
      </c>
      <c r="B48" s="173">
        <f>SUM(B47)</f>
        <v>43500</v>
      </c>
      <c r="C48" s="173">
        <f t="shared" ref="C48:G48" si="7">SUM(C47)</f>
        <v>0</v>
      </c>
      <c r="D48" s="173">
        <f t="shared" si="7"/>
        <v>25000</v>
      </c>
      <c r="E48" s="173">
        <f t="shared" si="7"/>
        <v>25000</v>
      </c>
      <c r="F48" s="173">
        <f t="shared" si="7"/>
        <v>25000</v>
      </c>
      <c r="G48" s="173">
        <f t="shared" si="7"/>
        <v>0</v>
      </c>
      <c r="H48" s="310">
        <v>118500</v>
      </c>
    </row>
    <row r="49" spans="1:8" ht="15" thickBot="1">
      <c r="A49" s="403"/>
      <c r="B49" s="116"/>
      <c r="C49" s="116"/>
      <c r="D49" s="116"/>
      <c r="E49" s="116"/>
      <c r="F49" s="116"/>
      <c r="G49" s="116"/>
    </row>
    <row r="50" spans="1:8" ht="15" thickBot="1">
      <c r="A50" s="181" t="s">
        <v>750</v>
      </c>
      <c r="B50" s="182">
        <f>B48</f>
        <v>43500</v>
      </c>
      <c r="C50" s="182">
        <f>C48</f>
        <v>0</v>
      </c>
      <c r="D50" s="182">
        <f t="shared" ref="D50:G50" si="8">D48</f>
        <v>25000</v>
      </c>
      <c r="E50" s="182">
        <f t="shared" si="8"/>
        <v>25000</v>
      </c>
      <c r="F50" s="182">
        <f t="shared" si="8"/>
        <v>25000</v>
      </c>
      <c r="G50" s="182">
        <f t="shared" si="8"/>
        <v>0</v>
      </c>
      <c r="H50" s="312">
        <f>H48</f>
        <v>118500</v>
      </c>
    </row>
    <row r="51" spans="1:8" ht="15" thickBot="1">
      <c r="A51" s="403"/>
      <c r="B51" s="116"/>
      <c r="C51" s="116"/>
      <c r="D51" s="116"/>
      <c r="E51" s="116"/>
      <c r="F51" s="116"/>
      <c r="G51" s="116"/>
    </row>
    <row r="52" spans="1:8">
      <c r="A52" s="382" t="s">
        <v>751</v>
      </c>
      <c r="B52" s="110"/>
      <c r="C52" s="110"/>
      <c r="D52" s="110"/>
      <c r="E52" s="110"/>
      <c r="F52" s="110"/>
      <c r="G52" s="110"/>
      <c r="H52" s="320"/>
    </row>
    <row r="53" spans="1:8">
      <c r="A53" s="177" t="s">
        <v>85</v>
      </c>
      <c r="B53" s="401"/>
      <c r="C53" s="401"/>
      <c r="D53" s="401"/>
      <c r="E53" s="401"/>
      <c r="F53" s="401"/>
      <c r="G53" s="401"/>
      <c r="H53" s="297"/>
    </row>
    <row r="54" spans="1:8">
      <c r="A54" s="180" t="s">
        <v>222</v>
      </c>
      <c r="B54" s="112">
        <v>0</v>
      </c>
      <c r="C54" s="112">
        <v>40400</v>
      </c>
      <c r="D54" s="112">
        <v>0</v>
      </c>
      <c r="E54" s="112">
        <v>0</v>
      </c>
      <c r="F54" s="112">
        <v>0</v>
      </c>
      <c r="G54" s="112">
        <v>0</v>
      </c>
      <c r="H54" s="297">
        <f>SUM(B54:G54)</f>
        <v>40400</v>
      </c>
    </row>
    <row r="55" spans="1:8" ht="15" thickBot="1">
      <c r="A55" s="172" t="s">
        <v>223</v>
      </c>
      <c r="B55" s="173">
        <f t="shared" ref="B55:F55" si="9">SUM(B54)</f>
        <v>0</v>
      </c>
      <c r="C55" s="173">
        <f t="shared" si="9"/>
        <v>40400</v>
      </c>
      <c r="D55" s="173">
        <f t="shared" si="9"/>
        <v>0</v>
      </c>
      <c r="E55" s="173">
        <f t="shared" si="9"/>
        <v>0</v>
      </c>
      <c r="F55" s="173">
        <f t="shared" si="9"/>
        <v>0</v>
      </c>
      <c r="G55" s="173">
        <f>SUM(G54)</f>
        <v>0</v>
      </c>
      <c r="H55" s="310">
        <f>SUM(H54)</f>
        <v>40400</v>
      </c>
    </row>
    <row r="56" spans="1:8" ht="15" thickBot="1">
      <c r="A56" s="403"/>
      <c r="B56" s="116"/>
      <c r="C56" s="116"/>
      <c r="D56" s="116"/>
      <c r="E56" s="116"/>
      <c r="F56" s="116"/>
      <c r="G56" s="116"/>
    </row>
    <row r="57" spans="1:8" ht="15" thickBot="1">
      <c r="A57" s="181" t="s">
        <v>752</v>
      </c>
      <c r="B57" s="182">
        <f>B55</f>
        <v>0</v>
      </c>
      <c r="C57" s="182">
        <f t="shared" ref="C57:G57" si="10">C55</f>
        <v>40400</v>
      </c>
      <c r="D57" s="182">
        <f t="shared" si="10"/>
        <v>0</v>
      </c>
      <c r="E57" s="182">
        <f t="shared" si="10"/>
        <v>0</v>
      </c>
      <c r="F57" s="182">
        <f t="shared" si="10"/>
        <v>0</v>
      </c>
      <c r="G57" s="182">
        <f t="shared" si="10"/>
        <v>0</v>
      </c>
      <c r="H57" s="312">
        <f>H55</f>
        <v>40400</v>
      </c>
    </row>
    <row r="58" spans="1:8" ht="15" thickBot="1">
      <c r="A58" s="403"/>
      <c r="B58" s="116"/>
      <c r="C58" s="116"/>
      <c r="D58" s="116"/>
      <c r="E58" s="116"/>
      <c r="F58" s="116"/>
      <c r="G58" s="116"/>
    </row>
    <row r="59" spans="1:8">
      <c r="A59" s="382" t="s">
        <v>753</v>
      </c>
      <c r="B59" s="110"/>
      <c r="C59" s="110"/>
      <c r="D59" s="110"/>
      <c r="E59" s="110"/>
      <c r="F59" s="110"/>
      <c r="G59" s="110"/>
      <c r="H59" s="320"/>
    </row>
    <row r="60" spans="1:8">
      <c r="A60" s="177" t="s">
        <v>20</v>
      </c>
      <c r="B60" s="307"/>
      <c r="C60" s="307"/>
      <c r="D60" s="307"/>
      <c r="E60" s="307"/>
      <c r="F60" s="307"/>
      <c r="G60" s="308"/>
      <c r="H60" s="313"/>
    </row>
    <row r="61" spans="1:8">
      <c r="A61" s="180" t="s">
        <v>763</v>
      </c>
      <c r="B61" s="401">
        <v>0</v>
      </c>
      <c r="C61" s="401">
        <v>5000</v>
      </c>
      <c r="D61" s="401">
        <v>5000</v>
      </c>
      <c r="E61" s="401">
        <v>5000</v>
      </c>
      <c r="F61" s="401">
        <v>5000</v>
      </c>
      <c r="G61" s="401">
        <v>5000</v>
      </c>
      <c r="H61" s="297">
        <f>SUM(B61:G61)</f>
        <v>25000</v>
      </c>
    </row>
    <row r="62" spans="1:8">
      <c r="A62" s="180" t="s">
        <v>216</v>
      </c>
      <c r="B62" s="401">
        <v>35000</v>
      </c>
      <c r="C62" s="401">
        <v>10000</v>
      </c>
      <c r="D62" s="401">
        <v>0</v>
      </c>
      <c r="E62" s="401">
        <v>10000</v>
      </c>
      <c r="F62" s="401">
        <v>10000</v>
      </c>
      <c r="G62" s="401">
        <v>10000</v>
      </c>
      <c r="H62" s="297">
        <f t="shared" ref="H62:H71" si="11">SUM(B62:G62)</f>
        <v>75000</v>
      </c>
    </row>
    <row r="63" spans="1:8">
      <c r="A63" s="180" t="s">
        <v>764</v>
      </c>
      <c r="B63" s="401">
        <v>0</v>
      </c>
      <c r="C63" s="401">
        <v>5000</v>
      </c>
      <c r="D63" s="401">
        <v>5000</v>
      </c>
      <c r="E63" s="401">
        <v>5000</v>
      </c>
      <c r="F63" s="401">
        <v>5000</v>
      </c>
      <c r="G63" s="401">
        <v>5000</v>
      </c>
      <c r="H63" s="297">
        <f t="shared" si="11"/>
        <v>25000</v>
      </c>
    </row>
    <row r="64" spans="1:8">
      <c r="A64" s="180" t="s">
        <v>218</v>
      </c>
      <c r="B64" s="401">
        <v>36000</v>
      </c>
      <c r="C64" s="401">
        <v>20000</v>
      </c>
      <c r="D64" s="401">
        <v>20000</v>
      </c>
      <c r="E64" s="401">
        <v>20000</v>
      </c>
      <c r="F64" s="401">
        <v>20000</v>
      </c>
      <c r="G64" s="401">
        <v>20000</v>
      </c>
      <c r="H64" s="297">
        <f t="shared" si="11"/>
        <v>136000</v>
      </c>
    </row>
    <row r="65" spans="1:8">
      <c r="A65" s="180" t="s">
        <v>217</v>
      </c>
      <c r="B65" s="401">
        <v>45000</v>
      </c>
      <c r="C65" s="401">
        <v>10000</v>
      </c>
      <c r="D65" s="401">
        <v>10000</v>
      </c>
      <c r="E65" s="401">
        <v>10000</v>
      </c>
      <c r="F65" s="401">
        <v>10000</v>
      </c>
      <c r="G65" s="401">
        <v>10000</v>
      </c>
      <c r="H65" s="297">
        <f t="shared" si="11"/>
        <v>95000</v>
      </c>
    </row>
    <row r="66" spans="1:8">
      <c r="A66" s="180" t="s">
        <v>214</v>
      </c>
      <c r="B66" s="401">
        <v>10000</v>
      </c>
      <c r="C66" s="401">
        <v>10000</v>
      </c>
      <c r="D66" s="401">
        <v>0</v>
      </c>
      <c r="E66" s="401">
        <v>0</v>
      </c>
      <c r="F66" s="401">
        <v>0</v>
      </c>
      <c r="G66" s="401">
        <v>0</v>
      </c>
      <c r="H66" s="297">
        <f t="shared" si="11"/>
        <v>20000</v>
      </c>
    </row>
    <row r="67" spans="1:8">
      <c r="A67" s="180" t="s">
        <v>765</v>
      </c>
      <c r="B67" s="401">
        <v>0</v>
      </c>
      <c r="C67" s="401">
        <v>5000</v>
      </c>
      <c r="D67" s="401">
        <v>5000</v>
      </c>
      <c r="E67" s="401">
        <v>5000</v>
      </c>
      <c r="F67" s="401">
        <v>5000</v>
      </c>
      <c r="G67" s="401">
        <v>5000</v>
      </c>
      <c r="H67" s="297">
        <f t="shared" si="11"/>
        <v>25000</v>
      </c>
    </row>
    <row r="68" spans="1:8">
      <c r="A68" s="180" t="s">
        <v>215</v>
      </c>
      <c r="B68" s="401">
        <v>5000</v>
      </c>
      <c r="C68" s="401">
        <v>0</v>
      </c>
      <c r="D68" s="401">
        <v>0</v>
      </c>
      <c r="E68" s="401">
        <v>0</v>
      </c>
      <c r="F68" s="401">
        <v>5000</v>
      </c>
      <c r="G68" s="401">
        <v>0</v>
      </c>
      <c r="H68" s="297">
        <f t="shared" si="11"/>
        <v>10000</v>
      </c>
    </row>
    <row r="69" spans="1:8">
      <c r="A69" s="180" t="s">
        <v>558</v>
      </c>
      <c r="B69" s="401">
        <v>0</v>
      </c>
      <c r="C69" s="401">
        <v>0</v>
      </c>
      <c r="D69" s="401">
        <v>0</v>
      </c>
      <c r="E69" s="401">
        <v>25000</v>
      </c>
      <c r="F69" s="401">
        <v>25000</v>
      </c>
      <c r="G69" s="401">
        <v>25000</v>
      </c>
      <c r="H69" s="297">
        <f t="shared" si="11"/>
        <v>75000</v>
      </c>
    </row>
    <row r="70" spans="1:8">
      <c r="A70" s="180" t="s">
        <v>219</v>
      </c>
      <c r="B70" s="401">
        <v>5000</v>
      </c>
      <c r="C70" s="401">
        <v>0</v>
      </c>
      <c r="D70" s="401">
        <v>0</v>
      </c>
      <c r="E70" s="401">
        <v>0</v>
      </c>
      <c r="F70" s="401">
        <v>0</v>
      </c>
      <c r="G70" s="401">
        <v>5000</v>
      </c>
      <c r="H70" s="297">
        <f t="shared" si="11"/>
        <v>10000</v>
      </c>
    </row>
    <row r="71" spans="1:8">
      <c r="A71" s="180" t="s">
        <v>220</v>
      </c>
      <c r="B71" s="401">
        <v>0</v>
      </c>
      <c r="C71" s="401">
        <v>0</v>
      </c>
      <c r="D71" s="401">
        <v>15000</v>
      </c>
      <c r="E71" s="401">
        <v>0</v>
      </c>
      <c r="F71" s="401">
        <v>0</v>
      </c>
      <c r="G71" s="401">
        <v>0</v>
      </c>
      <c r="H71" s="297">
        <f t="shared" si="11"/>
        <v>15000</v>
      </c>
    </row>
    <row r="72" spans="1:8" ht="15" thickBot="1">
      <c r="A72" s="172" t="s">
        <v>221</v>
      </c>
      <c r="B72" s="118">
        <f>SUM(B61:B71)</f>
        <v>136000</v>
      </c>
      <c r="C72" s="118">
        <f t="shared" ref="C72:H72" si="12">SUM(C61:C71)</f>
        <v>65000</v>
      </c>
      <c r="D72" s="118">
        <f t="shared" si="12"/>
        <v>60000</v>
      </c>
      <c r="E72" s="118">
        <f t="shared" si="12"/>
        <v>80000</v>
      </c>
      <c r="F72" s="118">
        <f t="shared" si="12"/>
        <v>85000</v>
      </c>
      <c r="G72" s="118">
        <f t="shared" si="12"/>
        <v>85000</v>
      </c>
      <c r="H72" s="113">
        <f t="shared" si="12"/>
        <v>511000</v>
      </c>
    </row>
    <row r="73" spans="1:8" ht="15" thickBot="1">
      <c r="A73" s="403"/>
      <c r="B73" s="116"/>
      <c r="C73" s="116"/>
      <c r="D73" s="116"/>
      <c r="E73" s="116"/>
      <c r="F73" s="116"/>
      <c r="G73" s="116"/>
    </row>
    <row r="74" spans="1:8" ht="15" thickBot="1">
      <c r="A74" s="181" t="s">
        <v>754</v>
      </c>
      <c r="B74" s="182">
        <f>B72</f>
        <v>136000</v>
      </c>
      <c r="C74" s="182">
        <f t="shared" ref="C74:G74" si="13">C72</f>
        <v>65000</v>
      </c>
      <c r="D74" s="182">
        <f t="shared" si="13"/>
        <v>60000</v>
      </c>
      <c r="E74" s="182">
        <f t="shared" si="13"/>
        <v>80000</v>
      </c>
      <c r="F74" s="182">
        <f t="shared" si="13"/>
        <v>85000</v>
      </c>
      <c r="G74" s="182">
        <f t="shared" si="13"/>
        <v>85000</v>
      </c>
      <c r="H74" s="312">
        <f>H72</f>
        <v>511000</v>
      </c>
    </row>
    <row r="75" spans="1:8" ht="15" thickBot="1">
      <c r="A75" s="403"/>
      <c r="B75" s="116"/>
      <c r="C75" s="116"/>
      <c r="D75" s="116"/>
      <c r="E75" s="116"/>
      <c r="F75" s="116"/>
      <c r="G75" s="116"/>
    </row>
    <row r="76" spans="1:8">
      <c r="A76" s="382" t="s">
        <v>755</v>
      </c>
      <c r="B76" s="110"/>
      <c r="C76" s="110"/>
      <c r="D76" s="110"/>
      <c r="E76" s="110"/>
      <c r="F76" s="110"/>
      <c r="G76" s="110"/>
      <c r="H76" s="320"/>
    </row>
    <row r="77" spans="1:8">
      <c r="A77" s="177" t="s">
        <v>18</v>
      </c>
      <c r="B77" s="307"/>
      <c r="C77" s="307"/>
      <c r="D77" s="307"/>
      <c r="E77" s="307"/>
      <c r="F77" s="307"/>
      <c r="G77" s="308"/>
      <c r="H77" s="313"/>
    </row>
    <row r="78" spans="1:8">
      <c r="A78" s="180" t="s">
        <v>160</v>
      </c>
      <c r="B78" s="112">
        <v>3000</v>
      </c>
      <c r="C78" s="112">
        <v>0</v>
      </c>
      <c r="D78" s="112">
        <v>0</v>
      </c>
      <c r="E78" s="112">
        <v>0</v>
      </c>
      <c r="F78" s="112">
        <v>0</v>
      </c>
      <c r="G78" s="112">
        <v>0</v>
      </c>
      <c r="H78" s="298">
        <f>SUM(B78:G78)</f>
        <v>3000</v>
      </c>
    </row>
    <row r="79" spans="1:8">
      <c r="A79" s="180" t="s">
        <v>161</v>
      </c>
      <c r="B79" s="112">
        <v>0</v>
      </c>
      <c r="C79" s="112">
        <v>0</v>
      </c>
      <c r="D79" s="112">
        <v>13000</v>
      </c>
      <c r="E79" s="112">
        <v>0</v>
      </c>
      <c r="F79" s="112">
        <v>0</v>
      </c>
      <c r="G79" s="112">
        <v>0</v>
      </c>
      <c r="H79" s="298">
        <f t="shared" ref="H79:H90" si="14">SUM(B79:G79)</f>
        <v>13000</v>
      </c>
    </row>
    <row r="80" spans="1:8">
      <c r="A80" s="180" t="s">
        <v>162</v>
      </c>
      <c r="B80" s="112">
        <v>16000</v>
      </c>
      <c r="C80" s="112">
        <v>0</v>
      </c>
      <c r="D80" s="112">
        <v>0</v>
      </c>
      <c r="E80" s="112">
        <v>0</v>
      </c>
      <c r="F80" s="112">
        <v>0</v>
      </c>
      <c r="G80" s="112">
        <v>0</v>
      </c>
      <c r="H80" s="298">
        <f t="shared" si="14"/>
        <v>16000</v>
      </c>
    </row>
    <row r="81" spans="1:8">
      <c r="A81" s="180" t="s">
        <v>163</v>
      </c>
      <c r="B81" s="112">
        <v>8000</v>
      </c>
      <c r="C81" s="112">
        <v>0</v>
      </c>
      <c r="D81" s="112">
        <v>0</v>
      </c>
      <c r="E81" s="112">
        <v>0</v>
      </c>
      <c r="F81" s="112">
        <v>0</v>
      </c>
      <c r="G81" s="112">
        <v>0</v>
      </c>
      <c r="H81" s="298">
        <f t="shared" si="14"/>
        <v>8000</v>
      </c>
    </row>
    <row r="82" spans="1:8">
      <c r="A82" s="180" t="s">
        <v>164</v>
      </c>
      <c r="B82" s="112">
        <v>6000</v>
      </c>
      <c r="C82" s="112">
        <v>0</v>
      </c>
      <c r="D82" s="112">
        <v>0</v>
      </c>
      <c r="E82" s="112">
        <v>0</v>
      </c>
      <c r="F82" s="112">
        <v>0</v>
      </c>
      <c r="G82" s="112">
        <v>0</v>
      </c>
      <c r="H82" s="298">
        <f t="shared" si="14"/>
        <v>6000</v>
      </c>
    </row>
    <row r="83" spans="1:8">
      <c r="A83" s="180" t="s">
        <v>165</v>
      </c>
      <c r="B83" s="112">
        <v>0</v>
      </c>
      <c r="C83" s="112">
        <v>60000</v>
      </c>
      <c r="D83" s="112">
        <v>0</v>
      </c>
      <c r="E83" s="112">
        <v>0</v>
      </c>
      <c r="F83" s="112">
        <v>0</v>
      </c>
      <c r="G83" s="112">
        <v>0</v>
      </c>
      <c r="H83" s="298">
        <f t="shared" si="14"/>
        <v>60000</v>
      </c>
    </row>
    <row r="84" spans="1:8">
      <c r="A84" s="180" t="s">
        <v>166</v>
      </c>
      <c r="B84" s="112">
        <v>0</v>
      </c>
      <c r="C84" s="112">
        <v>34000</v>
      </c>
      <c r="D84" s="112">
        <v>0</v>
      </c>
      <c r="E84" s="112">
        <v>0</v>
      </c>
      <c r="F84" s="112">
        <v>0</v>
      </c>
      <c r="G84" s="112">
        <v>0</v>
      </c>
      <c r="H84" s="298">
        <f t="shared" si="14"/>
        <v>34000</v>
      </c>
    </row>
    <row r="85" spans="1:8">
      <c r="A85" s="180" t="s">
        <v>167</v>
      </c>
      <c r="B85" s="112">
        <v>0</v>
      </c>
      <c r="C85" s="112">
        <v>35000</v>
      </c>
      <c r="D85" s="112">
        <v>0</v>
      </c>
      <c r="E85" s="112">
        <v>0</v>
      </c>
      <c r="F85" s="112">
        <v>0</v>
      </c>
      <c r="G85" s="112">
        <v>0</v>
      </c>
      <c r="H85" s="298">
        <f t="shared" si="14"/>
        <v>35000</v>
      </c>
    </row>
    <row r="86" spans="1:8">
      <c r="A86" s="180" t="s">
        <v>168</v>
      </c>
      <c r="B86" s="112">
        <v>0</v>
      </c>
      <c r="C86" s="112">
        <v>8000</v>
      </c>
      <c r="D86" s="112">
        <v>0</v>
      </c>
      <c r="E86" s="112">
        <v>0</v>
      </c>
      <c r="F86" s="112">
        <v>0</v>
      </c>
      <c r="G86" s="112">
        <v>0</v>
      </c>
      <c r="H86" s="298">
        <f t="shared" si="14"/>
        <v>8000</v>
      </c>
    </row>
    <row r="87" spans="1:8">
      <c r="A87" s="180" t="s">
        <v>169</v>
      </c>
      <c r="B87" s="112">
        <v>0</v>
      </c>
      <c r="C87" s="112">
        <v>17000</v>
      </c>
      <c r="D87" s="112">
        <v>0</v>
      </c>
      <c r="E87" s="112">
        <v>0</v>
      </c>
      <c r="F87" s="112">
        <v>0</v>
      </c>
      <c r="G87" s="112">
        <v>0</v>
      </c>
      <c r="H87" s="298">
        <f t="shared" si="14"/>
        <v>17000</v>
      </c>
    </row>
    <row r="88" spans="1:8">
      <c r="A88" s="180" t="s">
        <v>170</v>
      </c>
      <c r="B88" s="112">
        <v>0</v>
      </c>
      <c r="C88" s="112">
        <v>6000</v>
      </c>
      <c r="D88" s="112">
        <v>0</v>
      </c>
      <c r="E88" s="112">
        <v>0</v>
      </c>
      <c r="F88" s="112">
        <v>0</v>
      </c>
      <c r="G88" s="112">
        <v>0</v>
      </c>
      <c r="H88" s="298">
        <f t="shared" si="14"/>
        <v>6000</v>
      </c>
    </row>
    <row r="89" spans="1:8">
      <c r="A89" s="180" t="s">
        <v>365</v>
      </c>
      <c r="B89" s="112">
        <v>0</v>
      </c>
      <c r="C89" s="112">
        <v>0</v>
      </c>
      <c r="D89" s="112">
        <v>0</v>
      </c>
      <c r="E89" s="112">
        <v>20000</v>
      </c>
      <c r="F89" s="112">
        <v>0</v>
      </c>
      <c r="G89" s="112">
        <v>0</v>
      </c>
      <c r="H89" s="298">
        <f t="shared" si="14"/>
        <v>20000</v>
      </c>
    </row>
    <row r="90" spans="1:8">
      <c r="A90" s="180" t="s">
        <v>366</v>
      </c>
      <c r="B90" s="112">
        <v>0</v>
      </c>
      <c r="C90" s="112">
        <v>0</v>
      </c>
      <c r="D90" s="112">
        <v>0</v>
      </c>
      <c r="E90" s="112">
        <v>17000</v>
      </c>
      <c r="F90" s="112">
        <v>0</v>
      </c>
      <c r="G90" s="112">
        <v>0</v>
      </c>
      <c r="H90" s="298">
        <f t="shared" si="14"/>
        <v>17000</v>
      </c>
    </row>
    <row r="91" spans="1:8" ht="15" thickBot="1">
      <c r="A91" s="172" t="s">
        <v>206</v>
      </c>
      <c r="B91" s="118">
        <f t="shared" ref="B91:H91" si="15">SUM(B78:B90)</f>
        <v>33000</v>
      </c>
      <c r="C91" s="118">
        <f t="shared" si="15"/>
        <v>160000</v>
      </c>
      <c r="D91" s="118">
        <f t="shared" si="15"/>
        <v>13000</v>
      </c>
      <c r="E91" s="118">
        <f t="shared" si="15"/>
        <v>37000</v>
      </c>
      <c r="F91" s="118">
        <f t="shared" si="15"/>
        <v>0</v>
      </c>
      <c r="G91" s="118">
        <f t="shared" si="15"/>
        <v>0</v>
      </c>
      <c r="H91" s="113">
        <f t="shared" si="15"/>
        <v>243000</v>
      </c>
    </row>
    <row r="92" spans="1:8" ht="15" thickBot="1"/>
    <row r="93" spans="1:8">
      <c r="A93" s="186" t="s">
        <v>766</v>
      </c>
      <c r="B93" s="114"/>
      <c r="C93" s="114"/>
      <c r="D93" s="114"/>
      <c r="E93" s="114"/>
      <c r="F93" s="114"/>
      <c r="G93" s="160"/>
      <c r="H93" s="311"/>
    </row>
    <row r="94" spans="1:8">
      <c r="A94" s="180" t="s">
        <v>363</v>
      </c>
      <c r="B94" s="112">
        <v>0</v>
      </c>
      <c r="C94" s="112">
        <v>0</v>
      </c>
      <c r="D94" s="112">
        <v>0</v>
      </c>
      <c r="E94" s="112">
        <v>16000</v>
      </c>
      <c r="F94" s="112">
        <v>0</v>
      </c>
      <c r="G94" s="112">
        <v>0</v>
      </c>
      <c r="H94" s="298">
        <f t="shared" ref="H94:H144" si="16">SUM(B94:G94)</f>
        <v>16000</v>
      </c>
    </row>
    <row r="95" spans="1:8">
      <c r="A95" s="180" t="s">
        <v>146</v>
      </c>
      <c r="B95" s="112">
        <v>0</v>
      </c>
      <c r="C95" s="112">
        <v>0</v>
      </c>
      <c r="D95" s="112">
        <v>18000</v>
      </c>
      <c r="E95" s="112">
        <v>0</v>
      </c>
      <c r="F95" s="112">
        <v>0</v>
      </c>
      <c r="G95" s="112">
        <v>0</v>
      </c>
      <c r="H95" s="298">
        <f t="shared" si="16"/>
        <v>18000</v>
      </c>
    </row>
    <row r="96" spans="1:8">
      <c r="A96" s="180" t="s">
        <v>147</v>
      </c>
      <c r="B96" s="112">
        <v>7800</v>
      </c>
      <c r="C96" s="112">
        <v>0</v>
      </c>
      <c r="D96" s="112">
        <v>0</v>
      </c>
      <c r="E96" s="112">
        <v>0</v>
      </c>
      <c r="F96" s="112">
        <v>0</v>
      </c>
      <c r="G96" s="112">
        <v>0</v>
      </c>
      <c r="H96" s="298">
        <f t="shared" si="16"/>
        <v>7800</v>
      </c>
    </row>
    <row r="97" spans="1:8">
      <c r="A97" s="180" t="s">
        <v>148</v>
      </c>
      <c r="B97" s="112">
        <v>0</v>
      </c>
      <c r="C97" s="112">
        <v>0</v>
      </c>
      <c r="D97" s="112">
        <v>20000</v>
      </c>
      <c r="E97" s="112">
        <v>0</v>
      </c>
      <c r="F97" s="112">
        <v>0</v>
      </c>
      <c r="G97" s="112">
        <v>0</v>
      </c>
      <c r="H97" s="298">
        <f t="shared" si="16"/>
        <v>20000</v>
      </c>
    </row>
    <row r="98" spans="1:8">
      <c r="A98" s="180" t="s">
        <v>149</v>
      </c>
      <c r="B98" s="112">
        <v>0</v>
      </c>
      <c r="C98" s="112">
        <v>0</v>
      </c>
      <c r="D98" s="112">
        <v>10000</v>
      </c>
      <c r="E98" s="112">
        <v>0</v>
      </c>
      <c r="F98" s="112">
        <v>0</v>
      </c>
      <c r="G98" s="112">
        <v>0</v>
      </c>
      <c r="H98" s="298">
        <f t="shared" si="16"/>
        <v>10000</v>
      </c>
    </row>
    <row r="99" spans="1:8">
      <c r="A99" s="180" t="s">
        <v>150</v>
      </c>
      <c r="B99" s="112">
        <v>0</v>
      </c>
      <c r="C99" s="112">
        <v>0</v>
      </c>
      <c r="D99" s="112">
        <v>6000</v>
      </c>
      <c r="E99" s="112">
        <v>0</v>
      </c>
      <c r="F99" s="112">
        <v>0</v>
      </c>
      <c r="G99" s="112">
        <v>0</v>
      </c>
      <c r="H99" s="298">
        <f t="shared" si="16"/>
        <v>6000</v>
      </c>
    </row>
    <row r="100" spans="1:8">
      <c r="A100" s="180" t="s">
        <v>151</v>
      </c>
      <c r="B100" s="112">
        <v>0</v>
      </c>
      <c r="C100" s="112">
        <v>0</v>
      </c>
      <c r="D100" s="112">
        <v>25000</v>
      </c>
      <c r="E100" s="112">
        <v>0</v>
      </c>
      <c r="F100" s="112">
        <v>0</v>
      </c>
      <c r="G100" s="112">
        <v>0</v>
      </c>
      <c r="H100" s="298">
        <f t="shared" si="16"/>
        <v>25000</v>
      </c>
    </row>
    <row r="101" spans="1:8">
      <c r="A101" s="180" t="s">
        <v>152</v>
      </c>
      <c r="B101" s="112">
        <v>0</v>
      </c>
      <c r="C101" s="112">
        <v>0</v>
      </c>
      <c r="D101" s="112">
        <v>10000</v>
      </c>
      <c r="E101" s="112">
        <v>0</v>
      </c>
      <c r="F101" s="112">
        <v>0</v>
      </c>
      <c r="G101" s="112">
        <v>0</v>
      </c>
      <c r="H101" s="298">
        <f t="shared" si="16"/>
        <v>10000</v>
      </c>
    </row>
    <row r="102" spans="1:8">
      <c r="A102" s="180" t="s">
        <v>153</v>
      </c>
      <c r="B102" s="112">
        <v>0</v>
      </c>
      <c r="C102" s="112">
        <v>0</v>
      </c>
      <c r="D102" s="112">
        <v>8000</v>
      </c>
      <c r="E102" s="112">
        <v>0</v>
      </c>
      <c r="F102" s="112">
        <v>0</v>
      </c>
      <c r="G102" s="112">
        <v>0</v>
      </c>
      <c r="H102" s="298">
        <f t="shared" si="16"/>
        <v>8000</v>
      </c>
    </row>
    <row r="103" spans="1:8">
      <c r="A103" s="180" t="s">
        <v>364</v>
      </c>
      <c r="B103" s="112">
        <v>0</v>
      </c>
      <c r="C103" s="112">
        <v>0</v>
      </c>
      <c r="D103" s="112">
        <v>0</v>
      </c>
      <c r="E103" s="112">
        <v>8000</v>
      </c>
      <c r="F103" s="112">
        <v>0</v>
      </c>
      <c r="G103" s="112">
        <v>0</v>
      </c>
      <c r="H103" s="298">
        <f t="shared" si="16"/>
        <v>8000</v>
      </c>
    </row>
    <row r="104" spans="1:8">
      <c r="A104" s="180" t="s">
        <v>154</v>
      </c>
      <c r="B104" s="112">
        <v>8000</v>
      </c>
      <c r="C104" s="112">
        <v>0</v>
      </c>
      <c r="D104" s="112">
        <v>8000</v>
      </c>
      <c r="E104" s="112">
        <v>0</v>
      </c>
      <c r="F104" s="112">
        <v>0</v>
      </c>
      <c r="G104" s="112">
        <v>0</v>
      </c>
      <c r="H104" s="298">
        <f t="shared" si="16"/>
        <v>16000</v>
      </c>
    </row>
    <row r="105" spans="1:8">
      <c r="A105" s="180" t="s">
        <v>155</v>
      </c>
      <c r="B105" s="112">
        <v>0</v>
      </c>
      <c r="C105" s="112">
        <v>0</v>
      </c>
      <c r="D105" s="112">
        <v>80000</v>
      </c>
      <c r="E105" s="112">
        <v>0</v>
      </c>
      <c r="F105" s="112">
        <v>0</v>
      </c>
      <c r="G105" s="112">
        <v>0</v>
      </c>
      <c r="H105" s="298">
        <f t="shared" si="16"/>
        <v>80000</v>
      </c>
    </row>
    <row r="106" spans="1:8">
      <c r="A106" s="180" t="s">
        <v>156</v>
      </c>
      <c r="B106" s="112">
        <v>0</v>
      </c>
      <c r="C106" s="112">
        <v>0</v>
      </c>
      <c r="D106" s="112">
        <v>10000</v>
      </c>
      <c r="E106" s="112">
        <v>0</v>
      </c>
      <c r="F106" s="112">
        <v>0</v>
      </c>
      <c r="G106" s="112">
        <v>0</v>
      </c>
      <c r="H106" s="298">
        <f t="shared" si="16"/>
        <v>10000</v>
      </c>
    </row>
    <row r="107" spans="1:8">
      <c r="A107" s="180" t="s">
        <v>157</v>
      </c>
      <c r="B107" s="112">
        <v>0</v>
      </c>
      <c r="C107" s="112">
        <v>0</v>
      </c>
      <c r="D107" s="112">
        <v>20000</v>
      </c>
      <c r="E107" s="112">
        <v>0</v>
      </c>
      <c r="F107" s="112">
        <v>0</v>
      </c>
      <c r="G107" s="112">
        <v>0</v>
      </c>
      <c r="H107" s="298">
        <f t="shared" si="16"/>
        <v>20000</v>
      </c>
    </row>
    <row r="108" spans="1:8">
      <c r="A108" s="180" t="s">
        <v>767</v>
      </c>
      <c r="B108" s="112">
        <v>0</v>
      </c>
      <c r="C108" s="112">
        <v>0</v>
      </c>
      <c r="D108" s="112">
        <v>0</v>
      </c>
      <c r="E108" s="112">
        <v>0</v>
      </c>
      <c r="F108" s="112">
        <v>0</v>
      </c>
      <c r="G108" s="112">
        <v>5000</v>
      </c>
      <c r="H108" s="298">
        <f t="shared" si="16"/>
        <v>5000</v>
      </c>
    </row>
    <row r="109" spans="1:8">
      <c r="A109" s="180" t="s">
        <v>158</v>
      </c>
      <c r="B109" s="112">
        <v>0</v>
      </c>
      <c r="C109" s="112">
        <v>0</v>
      </c>
      <c r="D109" s="112">
        <v>42000</v>
      </c>
      <c r="E109" s="112">
        <v>0</v>
      </c>
      <c r="F109" s="112">
        <v>0</v>
      </c>
      <c r="G109" s="112">
        <v>0</v>
      </c>
      <c r="H109" s="298">
        <f t="shared" si="16"/>
        <v>42000</v>
      </c>
    </row>
    <row r="110" spans="1:8">
      <c r="A110" s="180" t="s">
        <v>159</v>
      </c>
      <c r="B110" s="112">
        <v>0</v>
      </c>
      <c r="C110" s="112">
        <v>0</v>
      </c>
      <c r="D110" s="112">
        <v>10000</v>
      </c>
      <c r="E110" s="112">
        <v>0</v>
      </c>
      <c r="F110" s="112">
        <v>0</v>
      </c>
      <c r="G110" s="112">
        <v>0</v>
      </c>
      <c r="H110" s="298">
        <f t="shared" si="16"/>
        <v>10000</v>
      </c>
    </row>
    <row r="111" spans="1:8">
      <c r="A111" s="180" t="s">
        <v>768</v>
      </c>
      <c r="B111" s="112">
        <v>0</v>
      </c>
      <c r="C111" s="112">
        <v>0</v>
      </c>
      <c r="D111" s="112">
        <v>0</v>
      </c>
      <c r="E111" s="112">
        <v>0</v>
      </c>
      <c r="F111" s="112">
        <v>0</v>
      </c>
      <c r="G111" s="112">
        <v>2000</v>
      </c>
      <c r="H111" s="298">
        <f t="shared" si="16"/>
        <v>2000</v>
      </c>
    </row>
    <row r="112" spans="1:8">
      <c r="A112" s="180" t="s">
        <v>769</v>
      </c>
      <c r="B112" s="112">
        <v>0</v>
      </c>
      <c r="C112" s="112">
        <v>0</v>
      </c>
      <c r="D112" s="112">
        <v>0</v>
      </c>
      <c r="E112" s="112">
        <v>0</v>
      </c>
      <c r="F112" s="112">
        <v>0</v>
      </c>
      <c r="G112" s="112">
        <v>40000</v>
      </c>
      <c r="H112" s="298">
        <f t="shared" si="16"/>
        <v>40000</v>
      </c>
    </row>
    <row r="113" spans="1:8">
      <c r="A113" s="180" t="s">
        <v>770</v>
      </c>
      <c r="B113" s="112">
        <v>0</v>
      </c>
      <c r="C113" s="112">
        <v>0</v>
      </c>
      <c r="D113" s="112">
        <v>0</v>
      </c>
      <c r="E113" s="112">
        <v>0</v>
      </c>
      <c r="F113" s="112">
        <v>0</v>
      </c>
      <c r="G113" s="112">
        <v>20000</v>
      </c>
      <c r="H113" s="298">
        <f t="shared" si="16"/>
        <v>20000</v>
      </c>
    </row>
    <row r="114" spans="1:8">
      <c r="A114" s="180" t="s">
        <v>771</v>
      </c>
      <c r="B114" s="112">
        <v>0</v>
      </c>
      <c r="C114" s="112">
        <v>0</v>
      </c>
      <c r="D114" s="112">
        <v>0</v>
      </c>
      <c r="E114" s="112">
        <v>0</v>
      </c>
      <c r="F114" s="112">
        <v>0</v>
      </c>
      <c r="G114" s="112">
        <v>6000</v>
      </c>
      <c r="H114" s="298">
        <f t="shared" si="16"/>
        <v>6000</v>
      </c>
    </row>
    <row r="115" spans="1:8">
      <c r="A115" s="180" t="s">
        <v>550</v>
      </c>
      <c r="B115" s="112">
        <v>0</v>
      </c>
      <c r="C115" s="112">
        <v>0</v>
      </c>
      <c r="D115" s="112">
        <v>0</v>
      </c>
      <c r="E115" s="112">
        <v>0</v>
      </c>
      <c r="F115" s="112">
        <v>0</v>
      </c>
      <c r="G115" s="112">
        <v>8000</v>
      </c>
      <c r="H115" s="298">
        <f t="shared" si="16"/>
        <v>8000</v>
      </c>
    </row>
    <row r="116" spans="1:8">
      <c r="A116" s="180" t="s">
        <v>551</v>
      </c>
      <c r="B116" s="112">
        <v>0</v>
      </c>
      <c r="C116" s="112">
        <v>0</v>
      </c>
      <c r="D116" s="112">
        <v>0</v>
      </c>
      <c r="E116" s="112">
        <v>0</v>
      </c>
      <c r="F116" s="112">
        <v>0</v>
      </c>
      <c r="G116" s="112">
        <v>12000</v>
      </c>
      <c r="H116" s="298">
        <f t="shared" si="16"/>
        <v>12000</v>
      </c>
    </row>
    <row r="117" spans="1:8">
      <c r="A117" s="180" t="s">
        <v>552</v>
      </c>
      <c r="B117" s="112">
        <v>0</v>
      </c>
      <c r="C117" s="112">
        <v>0</v>
      </c>
      <c r="D117" s="112">
        <v>0</v>
      </c>
      <c r="E117" s="112">
        <v>0</v>
      </c>
      <c r="F117" s="112">
        <v>0</v>
      </c>
      <c r="G117" s="112">
        <v>9000</v>
      </c>
      <c r="H117" s="298">
        <f t="shared" si="16"/>
        <v>9000</v>
      </c>
    </row>
    <row r="118" spans="1:8">
      <c r="A118" s="180" t="s">
        <v>553</v>
      </c>
      <c r="B118" s="112">
        <v>0</v>
      </c>
      <c r="C118" s="112">
        <v>0</v>
      </c>
      <c r="D118" s="112">
        <v>0</v>
      </c>
      <c r="E118" s="112">
        <v>0</v>
      </c>
      <c r="F118" s="112">
        <v>0</v>
      </c>
      <c r="G118" s="112">
        <v>6000</v>
      </c>
      <c r="H118" s="298">
        <f t="shared" si="16"/>
        <v>6000</v>
      </c>
    </row>
    <row r="119" spans="1:8">
      <c r="A119" s="180" t="s">
        <v>554</v>
      </c>
      <c r="B119" s="112">
        <v>0</v>
      </c>
      <c r="C119" s="112">
        <v>0</v>
      </c>
      <c r="D119" s="112">
        <v>0</v>
      </c>
      <c r="E119" s="112">
        <v>0</v>
      </c>
      <c r="F119" s="112">
        <v>0</v>
      </c>
      <c r="G119" s="112">
        <v>27000</v>
      </c>
      <c r="H119" s="298">
        <f t="shared" si="16"/>
        <v>27000</v>
      </c>
    </row>
    <row r="120" spans="1:8">
      <c r="A120" s="180" t="s">
        <v>772</v>
      </c>
      <c r="B120" s="112">
        <v>0</v>
      </c>
      <c r="C120" s="112">
        <v>0</v>
      </c>
      <c r="D120" s="112">
        <v>0</v>
      </c>
      <c r="E120" s="112">
        <v>0</v>
      </c>
      <c r="F120" s="112">
        <v>0</v>
      </c>
      <c r="G120" s="112">
        <v>30000</v>
      </c>
      <c r="H120" s="298">
        <f t="shared" si="16"/>
        <v>30000</v>
      </c>
    </row>
    <row r="121" spans="1:8">
      <c r="A121" s="180" t="s">
        <v>773</v>
      </c>
      <c r="B121" s="112">
        <v>0</v>
      </c>
      <c r="C121" s="112">
        <v>0</v>
      </c>
      <c r="D121" s="112">
        <v>0</v>
      </c>
      <c r="E121" s="112">
        <v>0</v>
      </c>
      <c r="F121" s="112">
        <v>0</v>
      </c>
      <c r="G121" s="112">
        <v>93000</v>
      </c>
      <c r="H121" s="298">
        <f t="shared" si="16"/>
        <v>93000</v>
      </c>
    </row>
    <row r="122" spans="1:8">
      <c r="A122" s="180" t="s">
        <v>171</v>
      </c>
      <c r="B122" s="112">
        <v>16800</v>
      </c>
      <c r="C122" s="112">
        <v>0</v>
      </c>
      <c r="D122" s="112">
        <v>65000</v>
      </c>
      <c r="E122" s="112">
        <v>10000</v>
      </c>
      <c r="F122" s="112">
        <v>0</v>
      </c>
      <c r="G122" s="112">
        <v>0</v>
      </c>
      <c r="H122" s="298">
        <f t="shared" si="16"/>
        <v>91800</v>
      </c>
    </row>
    <row r="123" spans="1:8">
      <c r="A123" s="180" t="s">
        <v>172</v>
      </c>
      <c r="B123" s="112">
        <v>19200</v>
      </c>
      <c r="C123" s="112">
        <v>0</v>
      </c>
      <c r="D123" s="112">
        <v>0</v>
      </c>
      <c r="E123" s="112">
        <v>0</v>
      </c>
      <c r="F123" s="112">
        <v>0</v>
      </c>
      <c r="G123" s="112">
        <v>0</v>
      </c>
      <c r="H123" s="298">
        <f t="shared" si="16"/>
        <v>19200</v>
      </c>
    </row>
    <row r="124" spans="1:8">
      <c r="A124" s="180" t="s">
        <v>176</v>
      </c>
      <c r="B124" s="112">
        <v>0</v>
      </c>
      <c r="C124" s="112">
        <v>0</v>
      </c>
      <c r="D124" s="112">
        <v>30000</v>
      </c>
      <c r="E124" s="112">
        <v>70000</v>
      </c>
      <c r="F124" s="112">
        <v>60000</v>
      </c>
      <c r="G124" s="112">
        <v>0</v>
      </c>
      <c r="H124" s="298">
        <f t="shared" si="16"/>
        <v>160000</v>
      </c>
    </row>
    <row r="125" spans="1:8">
      <c r="A125" s="180" t="s">
        <v>177</v>
      </c>
      <c r="B125" s="112">
        <v>0</v>
      </c>
      <c r="C125" s="112">
        <v>0</v>
      </c>
      <c r="D125" s="112">
        <v>100000</v>
      </c>
      <c r="E125" s="112">
        <v>0</v>
      </c>
      <c r="F125" s="112">
        <v>0</v>
      </c>
      <c r="G125" s="112">
        <v>0</v>
      </c>
      <c r="H125" s="298">
        <f t="shared" si="16"/>
        <v>100000</v>
      </c>
    </row>
    <row r="126" spans="1:8">
      <c r="A126" s="180" t="s">
        <v>178</v>
      </c>
      <c r="B126" s="112">
        <v>0</v>
      </c>
      <c r="C126" s="112">
        <v>0</v>
      </c>
      <c r="D126" s="112">
        <v>20000</v>
      </c>
      <c r="E126" s="112">
        <v>0</v>
      </c>
      <c r="F126" s="112">
        <v>0</v>
      </c>
      <c r="G126" s="112">
        <v>0</v>
      </c>
      <c r="H126" s="298">
        <f t="shared" si="16"/>
        <v>20000</v>
      </c>
    </row>
    <row r="127" spans="1:8">
      <c r="A127" s="180" t="s">
        <v>179</v>
      </c>
      <c r="B127" s="112">
        <v>0</v>
      </c>
      <c r="C127" s="112">
        <v>0</v>
      </c>
      <c r="D127" s="112">
        <v>10000</v>
      </c>
      <c r="E127" s="112">
        <v>0</v>
      </c>
      <c r="F127" s="112">
        <v>0</v>
      </c>
      <c r="G127" s="112">
        <v>0</v>
      </c>
      <c r="H127" s="298">
        <f t="shared" si="16"/>
        <v>10000</v>
      </c>
    </row>
    <row r="128" spans="1:8">
      <c r="A128" s="180" t="s">
        <v>173</v>
      </c>
      <c r="B128" s="112">
        <v>14000</v>
      </c>
      <c r="C128" s="112">
        <v>0</v>
      </c>
      <c r="D128" s="112">
        <v>0</v>
      </c>
      <c r="E128" s="112">
        <v>0</v>
      </c>
      <c r="F128" s="112">
        <v>0</v>
      </c>
      <c r="G128" s="112">
        <v>0</v>
      </c>
      <c r="H128" s="298">
        <f t="shared" si="16"/>
        <v>14000</v>
      </c>
    </row>
    <row r="129" spans="1:8">
      <c r="A129" s="180" t="s">
        <v>180</v>
      </c>
      <c r="B129" s="112">
        <v>0</v>
      </c>
      <c r="C129" s="112">
        <v>0</v>
      </c>
      <c r="D129" s="112">
        <v>80000</v>
      </c>
      <c r="E129" s="112">
        <v>0</v>
      </c>
      <c r="F129" s="112">
        <v>0</v>
      </c>
      <c r="G129" s="112">
        <v>0</v>
      </c>
      <c r="H129" s="298">
        <f t="shared" si="16"/>
        <v>80000</v>
      </c>
    </row>
    <row r="130" spans="1:8">
      <c r="A130" s="180" t="s">
        <v>367</v>
      </c>
      <c r="B130" s="112">
        <v>0</v>
      </c>
      <c r="C130" s="112">
        <v>0</v>
      </c>
      <c r="D130" s="112">
        <v>0</v>
      </c>
      <c r="E130" s="112">
        <v>400000</v>
      </c>
      <c r="F130" s="112">
        <v>0</v>
      </c>
      <c r="G130" s="112">
        <v>0</v>
      </c>
      <c r="H130" s="298">
        <f t="shared" si="16"/>
        <v>400000</v>
      </c>
    </row>
    <row r="131" spans="1:8">
      <c r="A131" s="180" t="s">
        <v>431</v>
      </c>
      <c r="B131" s="112">
        <v>0</v>
      </c>
      <c r="C131" s="112">
        <v>0</v>
      </c>
      <c r="D131" s="112">
        <v>0</v>
      </c>
      <c r="E131" s="112">
        <v>0</v>
      </c>
      <c r="F131" s="112">
        <v>200000</v>
      </c>
      <c r="G131" s="112">
        <v>0</v>
      </c>
      <c r="H131" s="298">
        <f t="shared" si="16"/>
        <v>200000</v>
      </c>
    </row>
    <row r="132" spans="1:8">
      <c r="A132" s="180" t="s">
        <v>181</v>
      </c>
      <c r="B132" s="112">
        <v>0</v>
      </c>
      <c r="C132" s="112">
        <v>0</v>
      </c>
      <c r="D132" s="112">
        <v>160000</v>
      </c>
      <c r="E132" s="112">
        <v>0</v>
      </c>
      <c r="F132" s="112">
        <v>0</v>
      </c>
      <c r="G132" s="112">
        <v>0</v>
      </c>
      <c r="H132" s="298">
        <f t="shared" si="16"/>
        <v>160000</v>
      </c>
    </row>
    <row r="133" spans="1:8">
      <c r="A133" s="180" t="s">
        <v>174</v>
      </c>
      <c r="B133" s="112">
        <v>18900</v>
      </c>
      <c r="C133" s="112">
        <v>0</v>
      </c>
      <c r="D133" s="112">
        <v>0</v>
      </c>
      <c r="E133" s="112">
        <v>400000</v>
      </c>
      <c r="F133" s="112">
        <v>0</v>
      </c>
      <c r="G133" s="112">
        <v>0</v>
      </c>
      <c r="H133" s="298">
        <f t="shared" si="16"/>
        <v>418900</v>
      </c>
    </row>
    <row r="134" spans="1:8">
      <c r="A134" s="180" t="s">
        <v>182</v>
      </c>
      <c r="B134" s="112">
        <v>0</v>
      </c>
      <c r="C134" s="112">
        <v>0</v>
      </c>
      <c r="D134" s="112">
        <v>50000</v>
      </c>
      <c r="E134" s="112">
        <v>0</v>
      </c>
      <c r="F134" s="112">
        <v>0</v>
      </c>
      <c r="G134" s="112">
        <v>0</v>
      </c>
      <c r="H134" s="298">
        <f t="shared" si="16"/>
        <v>50000</v>
      </c>
    </row>
    <row r="135" spans="1:8">
      <c r="A135" s="180" t="s">
        <v>183</v>
      </c>
      <c r="B135" s="112">
        <v>0</v>
      </c>
      <c r="C135" s="112">
        <v>0</v>
      </c>
      <c r="D135" s="112">
        <v>130000</v>
      </c>
      <c r="E135" s="112">
        <v>0</v>
      </c>
      <c r="F135" s="112">
        <v>0</v>
      </c>
      <c r="G135" s="112">
        <v>0</v>
      </c>
      <c r="H135" s="298">
        <f t="shared" si="16"/>
        <v>130000</v>
      </c>
    </row>
    <row r="136" spans="1:8">
      <c r="A136" s="180" t="s">
        <v>774</v>
      </c>
      <c r="B136" s="112">
        <v>0</v>
      </c>
      <c r="C136" s="112">
        <v>0</v>
      </c>
      <c r="D136" s="112">
        <v>0</v>
      </c>
      <c r="E136" s="112">
        <v>0</v>
      </c>
      <c r="F136" s="112">
        <v>0</v>
      </c>
      <c r="G136" s="112">
        <v>20000</v>
      </c>
      <c r="H136" s="298">
        <f t="shared" si="16"/>
        <v>20000</v>
      </c>
    </row>
    <row r="137" spans="1:8">
      <c r="A137" s="180" t="s">
        <v>368</v>
      </c>
      <c r="B137" s="112">
        <v>0</v>
      </c>
      <c r="C137" s="112">
        <v>0</v>
      </c>
      <c r="D137" s="112">
        <v>0</v>
      </c>
      <c r="E137" s="112">
        <v>120000</v>
      </c>
      <c r="F137" s="112">
        <v>0</v>
      </c>
      <c r="G137" s="112">
        <v>0</v>
      </c>
      <c r="H137" s="298">
        <f t="shared" si="16"/>
        <v>120000</v>
      </c>
    </row>
    <row r="138" spans="1:8">
      <c r="A138" s="180" t="s">
        <v>184</v>
      </c>
      <c r="B138" s="112">
        <v>0</v>
      </c>
      <c r="C138" s="112">
        <v>0</v>
      </c>
      <c r="D138" s="112">
        <v>175000</v>
      </c>
      <c r="E138" s="112">
        <v>0</v>
      </c>
      <c r="F138" s="112">
        <v>0</v>
      </c>
      <c r="G138" s="112">
        <v>0</v>
      </c>
      <c r="H138" s="298">
        <f t="shared" si="16"/>
        <v>175000</v>
      </c>
    </row>
    <row r="139" spans="1:8">
      <c r="A139" s="180" t="s">
        <v>185</v>
      </c>
      <c r="B139" s="112">
        <v>0</v>
      </c>
      <c r="C139" s="112">
        <v>0</v>
      </c>
      <c r="D139" s="112">
        <v>60000</v>
      </c>
      <c r="E139" s="112">
        <v>0</v>
      </c>
      <c r="F139" s="112">
        <v>0</v>
      </c>
      <c r="G139" s="112">
        <v>0</v>
      </c>
      <c r="H139" s="298">
        <f t="shared" si="16"/>
        <v>60000</v>
      </c>
    </row>
    <row r="140" spans="1:8">
      <c r="A140" s="180" t="s">
        <v>186</v>
      </c>
      <c r="B140" s="112">
        <v>0</v>
      </c>
      <c r="C140" s="112">
        <v>0</v>
      </c>
      <c r="D140" s="112">
        <v>10000</v>
      </c>
      <c r="E140" s="112">
        <v>10000</v>
      </c>
      <c r="F140" s="112">
        <v>10000</v>
      </c>
      <c r="G140" s="112">
        <v>60000</v>
      </c>
      <c r="H140" s="298">
        <f t="shared" si="16"/>
        <v>90000</v>
      </c>
    </row>
    <row r="141" spans="1:8">
      <c r="A141" s="180" t="s">
        <v>187</v>
      </c>
      <c r="B141" s="112">
        <v>0</v>
      </c>
      <c r="C141" s="112">
        <v>0</v>
      </c>
      <c r="D141" s="112">
        <v>10000</v>
      </c>
      <c r="E141" s="112">
        <v>0</v>
      </c>
      <c r="F141" s="112">
        <v>0</v>
      </c>
      <c r="G141" s="112">
        <v>0</v>
      </c>
      <c r="H141" s="298">
        <f t="shared" si="16"/>
        <v>10000</v>
      </c>
    </row>
    <row r="142" spans="1:8">
      <c r="A142" s="180" t="s">
        <v>188</v>
      </c>
      <c r="B142" s="112">
        <v>0</v>
      </c>
      <c r="C142" s="112">
        <v>0</v>
      </c>
      <c r="D142" s="112">
        <v>15000</v>
      </c>
      <c r="E142" s="112">
        <v>0</v>
      </c>
      <c r="F142" s="112">
        <v>0</v>
      </c>
      <c r="G142" s="112">
        <v>0</v>
      </c>
      <c r="H142" s="298">
        <f t="shared" si="16"/>
        <v>15000</v>
      </c>
    </row>
    <row r="143" spans="1:8">
      <c r="A143" s="180" t="s">
        <v>175</v>
      </c>
      <c r="B143" s="112">
        <v>7500</v>
      </c>
      <c r="C143" s="112">
        <v>0</v>
      </c>
      <c r="D143" s="112">
        <v>0</v>
      </c>
      <c r="E143" s="112">
        <v>0</v>
      </c>
      <c r="F143" s="112">
        <v>0</v>
      </c>
      <c r="G143" s="112">
        <v>0</v>
      </c>
      <c r="H143" s="298">
        <f t="shared" si="16"/>
        <v>7500</v>
      </c>
    </row>
    <row r="144" spans="1:8">
      <c r="A144" s="180" t="s">
        <v>209</v>
      </c>
      <c r="B144" s="112">
        <v>0</v>
      </c>
      <c r="C144" s="112">
        <v>0</v>
      </c>
      <c r="D144" s="112">
        <v>0</v>
      </c>
      <c r="E144" s="112">
        <v>0</v>
      </c>
      <c r="F144" s="112">
        <v>0</v>
      </c>
      <c r="G144" s="112">
        <v>3000</v>
      </c>
      <c r="H144" s="298">
        <f t="shared" si="16"/>
        <v>3000</v>
      </c>
    </row>
    <row r="145" spans="1:8">
      <c r="A145" s="180" t="s">
        <v>210</v>
      </c>
      <c r="B145" s="302">
        <v>36000</v>
      </c>
      <c r="C145" s="302">
        <v>0</v>
      </c>
      <c r="D145" s="302">
        <v>0</v>
      </c>
      <c r="E145" s="302">
        <v>0</v>
      </c>
      <c r="F145" s="302">
        <v>0</v>
      </c>
      <c r="G145" s="302">
        <v>23000</v>
      </c>
      <c r="H145" s="298">
        <f>SUM(B145:G145)</f>
        <v>59000</v>
      </c>
    </row>
    <row r="146" spans="1:8" ht="15" thickBot="1">
      <c r="A146" s="172" t="s">
        <v>775</v>
      </c>
      <c r="B146" s="118">
        <f>SUM(B94:B145)</f>
        <v>128200</v>
      </c>
      <c r="C146" s="118">
        <f t="shared" ref="C146:G146" si="17">SUM(C94:C145)</f>
        <v>0</v>
      </c>
      <c r="D146" s="118">
        <f t="shared" si="17"/>
        <v>1182000</v>
      </c>
      <c r="E146" s="118">
        <f t="shared" si="17"/>
        <v>1034000</v>
      </c>
      <c r="F146" s="118">
        <f t="shared" si="17"/>
        <v>270000</v>
      </c>
      <c r="G146" s="118">
        <f t="shared" si="17"/>
        <v>364000</v>
      </c>
      <c r="H146" s="113">
        <f>SUM(H94:H145)</f>
        <v>2978200</v>
      </c>
    </row>
    <row r="147" spans="1:8" ht="15" thickBot="1"/>
    <row r="148" spans="1:8">
      <c r="A148" s="186" t="s">
        <v>17</v>
      </c>
      <c r="B148" s="114"/>
      <c r="C148" s="114"/>
      <c r="D148" s="114"/>
      <c r="E148" s="114"/>
      <c r="F148" s="160"/>
      <c r="G148" s="114"/>
      <c r="H148" s="404"/>
    </row>
    <row r="149" spans="1:8">
      <c r="A149" s="180" t="s">
        <v>192</v>
      </c>
      <c r="B149" s="112">
        <v>9100</v>
      </c>
      <c r="C149" s="112">
        <v>0</v>
      </c>
      <c r="D149" s="112">
        <v>0</v>
      </c>
      <c r="E149" s="112">
        <v>0</v>
      </c>
      <c r="F149" s="112">
        <v>0</v>
      </c>
      <c r="G149" s="112">
        <v>0</v>
      </c>
      <c r="H149" s="298">
        <f>SUM(B149:G149)</f>
        <v>9100</v>
      </c>
    </row>
    <row r="150" spans="1:8">
      <c r="A150" s="180" t="s">
        <v>191</v>
      </c>
      <c r="B150" s="112">
        <v>0</v>
      </c>
      <c r="C150" s="112">
        <v>45000</v>
      </c>
      <c r="D150" s="112">
        <v>0</v>
      </c>
      <c r="E150" s="112">
        <v>0</v>
      </c>
      <c r="F150" s="112">
        <v>0</v>
      </c>
      <c r="G150" s="112">
        <v>0</v>
      </c>
      <c r="H150" s="298">
        <f t="shared" ref="H150:H171" si="18">SUM(B150:G150)</f>
        <v>45000</v>
      </c>
    </row>
    <row r="151" spans="1:8">
      <c r="A151" s="180" t="s">
        <v>555</v>
      </c>
      <c r="B151" s="112">
        <v>0</v>
      </c>
      <c r="C151" s="112">
        <v>50000</v>
      </c>
      <c r="D151" s="112">
        <v>0</v>
      </c>
      <c r="E151" s="112">
        <v>0</v>
      </c>
      <c r="F151" s="112">
        <v>0</v>
      </c>
      <c r="G151" s="112">
        <v>0</v>
      </c>
      <c r="H151" s="298">
        <f t="shared" si="18"/>
        <v>50000</v>
      </c>
    </row>
    <row r="152" spans="1:8">
      <c r="A152" s="180" t="s">
        <v>556</v>
      </c>
      <c r="B152" s="112">
        <v>2300</v>
      </c>
      <c r="C152" s="112">
        <v>0</v>
      </c>
      <c r="D152" s="112">
        <v>0</v>
      </c>
      <c r="E152" s="112">
        <v>0</v>
      </c>
      <c r="F152" s="112">
        <v>0</v>
      </c>
      <c r="G152" s="112">
        <v>0</v>
      </c>
      <c r="H152" s="298">
        <f t="shared" si="18"/>
        <v>2300</v>
      </c>
    </row>
    <row r="153" spans="1:8">
      <c r="A153" s="180" t="s">
        <v>557</v>
      </c>
      <c r="B153" s="112">
        <v>57700</v>
      </c>
      <c r="C153" s="112">
        <v>0</v>
      </c>
      <c r="D153" s="112">
        <v>0</v>
      </c>
      <c r="E153" s="112">
        <v>0</v>
      </c>
      <c r="F153" s="112">
        <v>0</v>
      </c>
      <c r="G153" s="112">
        <v>0</v>
      </c>
      <c r="H153" s="298">
        <f t="shared" si="18"/>
        <v>57700</v>
      </c>
    </row>
    <row r="154" spans="1:8">
      <c r="A154" s="180" t="s">
        <v>193</v>
      </c>
      <c r="B154" s="112">
        <v>6500</v>
      </c>
      <c r="C154" s="112">
        <v>0</v>
      </c>
      <c r="D154" s="112">
        <v>0</v>
      </c>
      <c r="E154" s="112">
        <v>0</v>
      </c>
      <c r="F154" s="112">
        <v>0</v>
      </c>
      <c r="G154" s="112">
        <v>0</v>
      </c>
      <c r="H154" s="298">
        <f t="shared" si="18"/>
        <v>6500</v>
      </c>
    </row>
    <row r="155" spans="1:8">
      <c r="A155" s="180" t="s">
        <v>190</v>
      </c>
      <c r="B155" s="112">
        <v>5000</v>
      </c>
      <c r="C155" s="112">
        <v>0</v>
      </c>
      <c r="D155" s="112">
        <v>0</v>
      </c>
      <c r="E155" s="112">
        <v>5000</v>
      </c>
      <c r="F155" s="112">
        <v>0</v>
      </c>
      <c r="G155" s="112">
        <v>0</v>
      </c>
      <c r="H155" s="298">
        <f t="shared" si="18"/>
        <v>10000</v>
      </c>
    </row>
    <row r="156" spans="1:8">
      <c r="A156" s="180" t="s">
        <v>776</v>
      </c>
      <c r="B156" s="112">
        <v>90000</v>
      </c>
      <c r="C156" s="112">
        <v>0</v>
      </c>
      <c r="D156" s="112">
        <v>0</v>
      </c>
      <c r="E156" s="112">
        <v>0</v>
      </c>
      <c r="F156" s="112">
        <v>0</v>
      </c>
      <c r="G156" s="112">
        <v>0</v>
      </c>
      <c r="H156" s="298">
        <f t="shared" si="18"/>
        <v>90000</v>
      </c>
    </row>
    <row r="157" spans="1:8">
      <c r="A157" s="180" t="s">
        <v>200</v>
      </c>
      <c r="B157" s="112">
        <v>120000</v>
      </c>
      <c r="C157" s="112">
        <v>0</v>
      </c>
      <c r="D157" s="112">
        <v>0</v>
      </c>
      <c r="E157" s="112">
        <v>0</v>
      </c>
      <c r="F157" s="112">
        <v>0</v>
      </c>
      <c r="G157" s="112">
        <v>0</v>
      </c>
      <c r="H157" s="298">
        <f t="shared" si="18"/>
        <v>120000</v>
      </c>
    </row>
    <row r="158" spans="1:8">
      <c r="A158" s="180" t="s">
        <v>432</v>
      </c>
      <c r="B158" s="112">
        <v>150000</v>
      </c>
      <c r="C158" s="112">
        <v>0</v>
      </c>
      <c r="D158" s="112">
        <v>0</v>
      </c>
      <c r="E158" s="112">
        <v>0</v>
      </c>
      <c r="F158" s="112">
        <v>0</v>
      </c>
      <c r="G158" s="112">
        <v>0</v>
      </c>
      <c r="H158" s="298">
        <f t="shared" si="18"/>
        <v>150000</v>
      </c>
    </row>
    <row r="159" spans="1:8">
      <c r="A159" s="180" t="s">
        <v>197</v>
      </c>
      <c r="B159" s="112">
        <v>0</v>
      </c>
      <c r="C159" s="112">
        <v>40000</v>
      </c>
      <c r="D159" s="112">
        <v>0</v>
      </c>
      <c r="E159" s="112">
        <v>0</v>
      </c>
      <c r="F159" s="112">
        <v>0</v>
      </c>
      <c r="G159" s="112">
        <v>0</v>
      </c>
      <c r="H159" s="298">
        <f t="shared" si="18"/>
        <v>40000</v>
      </c>
    </row>
    <row r="160" spans="1:8">
      <c r="A160" s="180" t="s">
        <v>194</v>
      </c>
      <c r="B160" s="112">
        <v>304100</v>
      </c>
      <c r="C160" s="112">
        <v>0</v>
      </c>
      <c r="D160" s="112">
        <v>0</v>
      </c>
      <c r="E160" s="112">
        <v>0</v>
      </c>
      <c r="F160" s="112">
        <v>0</v>
      </c>
      <c r="G160" s="112">
        <v>0</v>
      </c>
      <c r="H160" s="298">
        <f t="shared" si="18"/>
        <v>304100</v>
      </c>
    </row>
    <row r="161" spans="1:8">
      <c r="A161" s="180" t="s">
        <v>199</v>
      </c>
      <c r="B161" s="112">
        <v>12000</v>
      </c>
      <c r="C161" s="112">
        <v>0</v>
      </c>
      <c r="D161" s="112">
        <v>150000</v>
      </c>
      <c r="E161" s="112">
        <v>0</v>
      </c>
      <c r="F161" s="112">
        <v>0</v>
      </c>
      <c r="G161" s="112">
        <v>0</v>
      </c>
      <c r="H161" s="298">
        <f t="shared" si="18"/>
        <v>162000</v>
      </c>
    </row>
    <row r="162" spans="1:8">
      <c r="A162" s="180" t="s">
        <v>434</v>
      </c>
      <c r="B162" s="112">
        <v>84700</v>
      </c>
      <c r="C162" s="112">
        <v>5000</v>
      </c>
      <c r="D162" s="112">
        <v>5000</v>
      </c>
      <c r="E162" s="112">
        <v>5000</v>
      </c>
      <c r="F162" s="112">
        <v>5000</v>
      </c>
      <c r="G162" s="112">
        <v>5000</v>
      </c>
      <c r="H162" s="298">
        <f t="shared" si="18"/>
        <v>109700</v>
      </c>
    </row>
    <row r="163" spans="1:8">
      <c r="A163" s="180" t="s">
        <v>198</v>
      </c>
      <c r="B163" s="112">
        <v>0</v>
      </c>
      <c r="C163" s="112">
        <v>40000</v>
      </c>
      <c r="D163" s="112">
        <v>0</v>
      </c>
      <c r="E163" s="112">
        <v>0</v>
      </c>
      <c r="F163" s="112">
        <v>0</v>
      </c>
      <c r="G163" s="112">
        <v>0</v>
      </c>
      <c r="H163" s="298">
        <f t="shared" si="18"/>
        <v>40000</v>
      </c>
    </row>
    <row r="164" spans="1:8">
      <c r="A164" s="180" t="s">
        <v>195</v>
      </c>
      <c r="B164" s="112">
        <v>20000</v>
      </c>
      <c r="C164" s="112">
        <v>0</v>
      </c>
      <c r="D164" s="112">
        <v>0</v>
      </c>
      <c r="E164" s="112">
        <v>0</v>
      </c>
      <c r="F164" s="112">
        <v>0</v>
      </c>
      <c r="G164" s="112">
        <v>0</v>
      </c>
      <c r="H164" s="298">
        <f t="shared" si="18"/>
        <v>20000</v>
      </c>
    </row>
    <row r="165" spans="1:8">
      <c r="A165" s="180" t="s">
        <v>196</v>
      </c>
      <c r="B165" s="112">
        <v>150000</v>
      </c>
      <c r="C165" s="112">
        <v>0</v>
      </c>
      <c r="D165" s="112">
        <v>0</v>
      </c>
      <c r="E165" s="112">
        <v>0</v>
      </c>
      <c r="F165" s="112">
        <v>0</v>
      </c>
      <c r="G165" s="112">
        <v>0</v>
      </c>
      <c r="H165" s="298">
        <f t="shared" si="18"/>
        <v>150000</v>
      </c>
    </row>
    <row r="166" spans="1:8">
      <c r="A166" s="180" t="s">
        <v>433</v>
      </c>
      <c r="B166" s="112">
        <v>40000</v>
      </c>
      <c r="C166" s="112">
        <v>0</v>
      </c>
      <c r="D166" s="112">
        <v>0</v>
      </c>
      <c r="E166" s="112">
        <v>0</v>
      </c>
      <c r="F166" s="112">
        <v>0</v>
      </c>
      <c r="G166" s="112">
        <v>0</v>
      </c>
      <c r="H166" s="298">
        <f t="shared" si="18"/>
        <v>40000</v>
      </c>
    </row>
    <row r="167" spans="1:8">
      <c r="A167" s="180" t="s">
        <v>369</v>
      </c>
      <c r="B167" s="112">
        <v>1021200</v>
      </c>
      <c r="C167" s="112">
        <v>0</v>
      </c>
      <c r="D167" s="112">
        <v>0</v>
      </c>
      <c r="E167" s="112">
        <v>0</v>
      </c>
      <c r="F167" s="112">
        <v>0</v>
      </c>
      <c r="G167" s="112">
        <v>0</v>
      </c>
      <c r="H167" s="298">
        <f t="shared" si="18"/>
        <v>1021200</v>
      </c>
    </row>
    <row r="168" spans="1:8">
      <c r="A168" s="180" t="s">
        <v>204</v>
      </c>
      <c r="B168" s="112">
        <v>42100</v>
      </c>
      <c r="C168" s="112">
        <v>0</v>
      </c>
      <c r="D168" s="112">
        <v>0</v>
      </c>
      <c r="E168" s="112">
        <v>35000</v>
      </c>
      <c r="F168" s="112">
        <v>0</v>
      </c>
      <c r="G168" s="112">
        <v>0</v>
      </c>
      <c r="H168" s="298">
        <f t="shared" si="18"/>
        <v>77100</v>
      </c>
    </row>
    <row r="169" spans="1:8">
      <c r="A169" s="180" t="s">
        <v>201</v>
      </c>
      <c r="B169" s="112">
        <v>156000</v>
      </c>
      <c r="C169" s="112">
        <v>0</v>
      </c>
      <c r="D169" s="112">
        <v>0</v>
      </c>
      <c r="E169" s="112">
        <v>0</v>
      </c>
      <c r="F169" s="112">
        <v>0</v>
      </c>
      <c r="G169" s="112">
        <v>0</v>
      </c>
      <c r="H169" s="298">
        <f t="shared" si="18"/>
        <v>156000</v>
      </c>
    </row>
    <row r="170" spans="1:8">
      <c r="A170" s="180" t="s">
        <v>202</v>
      </c>
      <c r="B170" s="112">
        <v>150000</v>
      </c>
      <c r="C170" s="112">
        <v>100000</v>
      </c>
      <c r="D170" s="112">
        <v>50000</v>
      </c>
      <c r="E170" s="112">
        <v>0</v>
      </c>
      <c r="F170" s="112">
        <v>0</v>
      </c>
      <c r="G170" s="112">
        <v>0</v>
      </c>
      <c r="H170" s="298">
        <f t="shared" si="18"/>
        <v>300000</v>
      </c>
    </row>
    <row r="171" spans="1:8">
      <c r="A171" s="180" t="s">
        <v>203</v>
      </c>
      <c r="B171" s="112">
        <v>150000</v>
      </c>
      <c r="C171" s="112">
        <v>0</v>
      </c>
      <c r="D171" s="112">
        <v>0</v>
      </c>
      <c r="E171" s="112">
        <v>0</v>
      </c>
      <c r="F171" s="112">
        <v>50000</v>
      </c>
      <c r="G171" s="112">
        <v>0</v>
      </c>
      <c r="H171" s="298">
        <f t="shared" si="18"/>
        <v>200000</v>
      </c>
    </row>
    <row r="172" spans="1:8" ht="15" thickBot="1">
      <c r="A172" s="172" t="s">
        <v>205</v>
      </c>
      <c r="B172" s="118">
        <f>SUM(B149:B171)</f>
        <v>2570700</v>
      </c>
      <c r="C172" s="118">
        <f t="shared" ref="C172:G172" si="19">SUM(C149:C171)</f>
        <v>280000</v>
      </c>
      <c r="D172" s="118">
        <f t="shared" si="19"/>
        <v>205000</v>
      </c>
      <c r="E172" s="118">
        <f t="shared" si="19"/>
        <v>45000</v>
      </c>
      <c r="F172" s="118">
        <f t="shared" si="19"/>
        <v>55000</v>
      </c>
      <c r="G172" s="118">
        <f t="shared" si="19"/>
        <v>5000</v>
      </c>
      <c r="H172" s="113">
        <f>SUM(H149:H171)</f>
        <v>3160700</v>
      </c>
    </row>
    <row r="173" spans="1:8" ht="15" thickBot="1"/>
    <row r="174" spans="1:8" ht="15" thickBot="1">
      <c r="A174" s="181" t="s">
        <v>756</v>
      </c>
      <c r="B174" s="182">
        <f t="shared" ref="B174:H174" si="20">B172+B146+B91</f>
        <v>2731900</v>
      </c>
      <c r="C174" s="182">
        <f t="shared" si="20"/>
        <v>440000</v>
      </c>
      <c r="D174" s="182">
        <f t="shared" si="20"/>
        <v>1400000</v>
      </c>
      <c r="E174" s="182">
        <f t="shared" si="20"/>
        <v>1116000</v>
      </c>
      <c r="F174" s="182">
        <f t="shared" si="20"/>
        <v>325000</v>
      </c>
      <c r="G174" s="182">
        <f t="shared" si="20"/>
        <v>369000</v>
      </c>
      <c r="H174" s="312">
        <f t="shared" si="20"/>
        <v>6381900</v>
      </c>
    </row>
    <row r="175" spans="1:8" ht="15" thickBot="1"/>
    <row r="176" spans="1:8">
      <c r="A176" s="417" t="s">
        <v>757</v>
      </c>
      <c r="B176" s="110"/>
      <c r="C176" s="110"/>
      <c r="D176" s="110"/>
      <c r="E176" s="110"/>
      <c r="F176" s="110"/>
      <c r="G176" s="110"/>
      <c r="H176" s="320"/>
    </row>
    <row r="177" spans="1:8">
      <c r="A177" s="177" t="s">
        <v>21</v>
      </c>
      <c r="B177" s="119"/>
      <c r="C177" s="112"/>
      <c r="D177" s="112"/>
      <c r="E177" s="112"/>
      <c r="F177" s="112"/>
      <c r="G177" s="112"/>
      <c r="H177" s="298"/>
    </row>
    <row r="178" spans="1:8">
      <c r="A178" s="180" t="s">
        <v>370</v>
      </c>
      <c r="B178" s="112">
        <v>0</v>
      </c>
      <c r="C178" s="112">
        <v>0</v>
      </c>
      <c r="D178" s="112">
        <v>0</v>
      </c>
      <c r="E178" s="112">
        <v>150000</v>
      </c>
      <c r="F178" s="112">
        <v>0</v>
      </c>
      <c r="G178" s="112">
        <v>0</v>
      </c>
      <c r="H178" s="298">
        <f>SUM(B178:G178)</f>
        <v>150000</v>
      </c>
    </row>
    <row r="179" spans="1:8">
      <c r="A179" s="180" t="s">
        <v>224</v>
      </c>
      <c r="B179" s="112">
        <f>66100-4500</f>
        <v>61600</v>
      </c>
      <c r="C179" s="112">
        <v>20000</v>
      </c>
      <c r="D179" s="112">
        <v>0</v>
      </c>
      <c r="E179" s="112">
        <v>20000</v>
      </c>
      <c r="F179" s="112">
        <v>0</v>
      </c>
      <c r="G179" s="112">
        <v>20000</v>
      </c>
      <c r="H179" s="298">
        <f>SUM(B179:G179)</f>
        <v>121600</v>
      </c>
    </row>
    <row r="180" spans="1:8">
      <c r="A180" s="180" t="s">
        <v>225</v>
      </c>
      <c r="B180" s="112">
        <v>0</v>
      </c>
      <c r="C180" s="112">
        <v>15000</v>
      </c>
      <c r="D180" s="112">
        <v>0</v>
      </c>
      <c r="E180" s="112">
        <v>0</v>
      </c>
      <c r="F180" s="112">
        <v>0</v>
      </c>
      <c r="G180" s="112">
        <v>0</v>
      </c>
      <c r="H180" s="298">
        <f>SUM(B180:G180)</f>
        <v>15000</v>
      </c>
    </row>
    <row r="181" spans="1:8" ht="15" thickBot="1">
      <c r="A181" s="172" t="s">
        <v>226</v>
      </c>
      <c r="B181" s="118">
        <f>SUM(B178:B180)</f>
        <v>61600</v>
      </c>
      <c r="C181" s="118">
        <f t="shared" ref="C181:G181" si="21">SUM(C178:C180)</f>
        <v>35000</v>
      </c>
      <c r="D181" s="118">
        <f t="shared" si="21"/>
        <v>0</v>
      </c>
      <c r="E181" s="118">
        <f t="shared" si="21"/>
        <v>170000</v>
      </c>
      <c r="F181" s="118">
        <f t="shared" si="21"/>
        <v>0</v>
      </c>
      <c r="G181" s="118">
        <f t="shared" si="21"/>
        <v>20000</v>
      </c>
      <c r="H181" s="113">
        <f>SUM(H178:H180)</f>
        <v>286600</v>
      </c>
    </row>
    <row r="182" spans="1:8" ht="15" thickBot="1"/>
    <row r="183" spans="1:8">
      <c r="A183" s="186" t="s">
        <v>227</v>
      </c>
      <c r="B183" s="110"/>
      <c r="C183" s="110"/>
      <c r="D183" s="110"/>
      <c r="E183" s="110"/>
      <c r="F183" s="110"/>
      <c r="G183" s="110"/>
      <c r="H183" s="320"/>
    </row>
    <row r="184" spans="1:8">
      <c r="A184" s="180" t="s">
        <v>371</v>
      </c>
      <c r="B184" s="112">
        <v>82100</v>
      </c>
      <c r="C184" s="112">
        <v>0</v>
      </c>
      <c r="D184" s="112">
        <v>0</v>
      </c>
      <c r="E184" s="112">
        <v>0</v>
      </c>
      <c r="F184" s="112">
        <v>0</v>
      </c>
      <c r="G184" s="112">
        <v>0</v>
      </c>
      <c r="H184" s="298">
        <f>SUM(B184:G184)</f>
        <v>82100</v>
      </c>
    </row>
    <row r="185" spans="1:8">
      <c r="A185" s="408" t="s">
        <v>228</v>
      </c>
      <c r="B185" s="112"/>
      <c r="C185" s="112"/>
      <c r="D185" s="112"/>
      <c r="E185" s="112"/>
      <c r="F185" s="112"/>
      <c r="G185" s="112"/>
      <c r="H185" s="298"/>
    </row>
    <row r="186" spans="1:8">
      <c r="A186" s="180" t="s">
        <v>229</v>
      </c>
      <c r="B186" s="112">
        <v>0</v>
      </c>
      <c r="C186" s="112">
        <v>20100</v>
      </c>
      <c r="D186" s="112">
        <v>0</v>
      </c>
      <c r="E186" s="112">
        <v>0</v>
      </c>
      <c r="F186" s="112">
        <v>0</v>
      </c>
      <c r="G186" s="112">
        <v>0</v>
      </c>
      <c r="H186" s="298">
        <f>SUM(B186:G186)</f>
        <v>20100</v>
      </c>
    </row>
    <row r="187" spans="1:8">
      <c r="A187" s="180" t="s">
        <v>230</v>
      </c>
      <c r="B187" s="112">
        <v>6400</v>
      </c>
      <c r="C187" s="112">
        <v>6400</v>
      </c>
      <c r="D187" s="112">
        <v>0</v>
      </c>
      <c r="E187" s="112">
        <v>0</v>
      </c>
      <c r="F187" s="112">
        <v>0</v>
      </c>
      <c r="G187" s="112">
        <v>0</v>
      </c>
      <c r="H187" s="298">
        <f>SUM(B187:G187)</f>
        <v>12800</v>
      </c>
    </row>
    <row r="188" spans="1:8">
      <c r="A188" s="180" t="s">
        <v>231</v>
      </c>
      <c r="B188" s="112">
        <v>0</v>
      </c>
      <c r="C188" s="112">
        <v>56300</v>
      </c>
      <c r="D188" s="112">
        <v>0</v>
      </c>
      <c r="E188" s="112">
        <v>0</v>
      </c>
      <c r="F188" s="112">
        <v>0</v>
      </c>
      <c r="G188" s="112">
        <v>0</v>
      </c>
      <c r="H188" s="298">
        <f>SUM(B188:G188)</f>
        <v>56300</v>
      </c>
    </row>
    <row r="189" spans="1:8">
      <c r="A189" s="180" t="s">
        <v>232</v>
      </c>
      <c r="B189" s="112">
        <v>30000</v>
      </c>
      <c r="C189" s="112">
        <v>46200</v>
      </c>
      <c r="D189" s="112">
        <v>0</v>
      </c>
      <c r="E189" s="112">
        <v>0</v>
      </c>
      <c r="F189" s="112">
        <v>0</v>
      </c>
      <c r="G189" s="112">
        <v>0</v>
      </c>
      <c r="H189" s="298">
        <f>SUM(B189:G189)</f>
        <v>76200</v>
      </c>
    </row>
    <row r="190" spans="1:8">
      <c r="A190" s="180" t="s">
        <v>777</v>
      </c>
      <c r="B190" s="112">
        <v>0</v>
      </c>
      <c r="C190" s="112">
        <v>0</v>
      </c>
      <c r="D190" s="112">
        <v>0</v>
      </c>
      <c r="E190" s="112">
        <v>0</v>
      </c>
      <c r="F190" s="112">
        <v>0</v>
      </c>
      <c r="G190" s="112">
        <v>0</v>
      </c>
      <c r="H190" s="298">
        <f>SUM(B190:G190)</f>
        <v>0</v>
      </c>
    </row>
    <row r="191" spans="1:8">
      <c r="A191" s="408" t="s">
        <v>233</v>
      </c>
      <c r="B191" s="112"/>
      <c r="C191" s="112"/>
      <c r="D191" s="112"/>
      <c r="E191" s="112"/>
      <c r="F191" s="112"/>
      <c r="G191" s="112"/>
      <c r="H191" s="298"/>
    </row>
    <row r="192" spans="1:8">
      <c r="A192" s="180" t="s">
        <v>234</v>
      </c>
      <c r="B192" s="112">
        <v>0</v>
      </c>
      <c r="C192" s="112">
        <v>53800</v>
      </c>
      <c r="D192" s="112">
        <v>0</v>
      </c>
      <c r="E192" s="112">
        <v>0</v>
      </c>
      <c r="F192" s="112">
        <v>0</v>
      </c>
      <c r="G192" s="112">
        <v>0</v>
      </c>
      <c r="H192" s="298">
        <f>SUM(B192:G192)</f>
        <v>53800</v>
      </c>
    </row>
    <row r="193" spans="1:8">
      <c r="A193" s="180" t="s">
        <v>235</v>
      </c>
      <c r="B193" s="112">
        <v>0</v>
      </c>
      <c r="C193" s="112">
        <v>44700</v>
      </c>
      <c r="D193" s="112">
        <v>0</v>
      </c>
      <c r="E193" s="112">
        <v>0</v>
      </c>
      <c r="F193" s="112">
        <v>0</v>
      </c>
      <c r="G193" s="112">
        <v>0</v>
      </c>
      <c r="H193" s="298">
        <f>SUM(B193:G193)</f>
        <v>44700</v>
      </c>
    </row>
    <row r="194" spans="1:8">
      <c r="A194" s="180" t="s">
        <v>236</v>
      </c>
      <c r="B194" s="112">
        <v>0</v>
      </c>
      <c r="C194" s="112">
        <v>53700</v>
      </c>
      <c r="D194" s="112">
        <v>0</v>
      </c>
      <c r="E194" s="112">
        <v>0</v>
      </c>
      <c r="F194" s="112">
        <v>0</v>
      </c>
      <c r="G194" s="112">
        <v>0</v>
      </c>
      <c r="H194" s="298">
        <f>SUM(B194:G194)</f>
        <v>53700</v>
      </c>
    </row>
    <row r="195" spans="1:8">
      <c r="A195" s="408" t="s">
        <v>237</v>
      </c>
      <c r="B195" s="112"/>
      <c r="C195" s="112"/>
      <c r="D195" s="112"/>
      <c r="E195" s="112"/>
      <c r="F195" s="112"/>
      <c r="G195" s="112"/>
      <c r="H195" s="298"/>
    </row>
    <row r="196" spans="1:8">
      <c r="A196" s="180" t="s">
        <v>238</v>
      </c>
      <c r="B196" s="112">
        <v>0</v>
      </c>
      <c r="C196" s="112">
        <v>15000</v>
      </c>
      <c r="D196" s="112">
        <v>0</v>
      </c>
      <c r="E196" s="112">
        <v>0</v>
      </c>
      <c r="F196" s="112">
        <v>0</v>
      </c>
      <c r="G196" s="112">
        <v>0</v>
      </c>
      <c r="H196" s="298">
        <f>SUM(B196:G196)</f>
        <v>15000</v>
      </c>
    </row>
    <row r="197" spans="1:8">
      <c r="A197" s="408" t="s">
        <v>239</v>
      </c>
      <c r="B197" s="112"/>
      <c r="C197" s="112"/>
      <c r="D197" s="112"/>
      <c r="E197" s="112"/>
      <c r="F197" s="112"/>
      <c r="G197" s="112"/>
      <c r="H197" s="298"/>
    </row>
    <row r="198" spans="1:8">
      <c r="A198" s="180" t="s">
        <v>240</v>
      </c>
      <c r="B198" s="112">
        <v>0</v>
      </c>
      <c r="C198" s="112">
        <v>64200</v>
      </c>
      <c r="D198" s="112">
        <v>0</v>
      </c>
      <c r="E198" s="112">
        <v>0</v>
      </c>
      <c r="F198" s="112">
        <v>0</v>
      </c>
      <c r="G198" s="112">
        <v>0</v>
      </c>
      <c r="H198" s="298">
        <f>SUM(B198:G198)</f>
        <v>64200</v>
      </c>
    </row>
    <row r="199" spans="1:8">
      <c r="A199" s="180" t="s">
        <v>241</v>
      </c>
      <c r="B199" s="112">
        <v>0</v>
      </c>
      <c r="C199" s="112">
        <v>29800</v>
      </c>
      <c r="D199" s="112">
        <v>0</v>
      </c>
      <c r="E199" s="112">
        <v>0</v>
      </c>
      <c r="F199" s="112">
        <v>0</v>
      </c>
      <c r="G199" s="112">
        <v>0</v>
      </c>
      <c r="H199" s="298">
        <f>SUM(B199:G199)</f>
        <v>29800</v>
      </c>
    </row>
    <row r="200" spans="1:8">
      <c r="A200" s="180" t="s">
        <v>242</v>
      </c>
      <c r="B200" s="112">
        <v>0</v>
      </c>
      <c r="C200" s="112">
        <v>30000</v>
      </c>
      <c r="D200" s="112">
        <v>0</v>
      </c>
      <c r="E200" s="112">
        <v>0</v>
      </c>
      <c r="F200" s="112">
        <v>0</v>
      </c>
      <c r="G200" s="112">
        <v>0</v>
      </c>
      <c r="H200" s="298">
        <f>SUM(B200:G200)</f>
        <v>30000</v>
      </c>
    </row>
    <row r="201" spans="1:8">
      <c r="A201" s="180" t="s">
        <v>372</v>
      </c>
      <c r="B201" s="112">
        <v>0</v>
      </c>
      <c r="C201" s="112">
        <v>50000</v>
      </c>
      <c r="D201" s="112">
        <v>0</v>
      </c>
      <c r="E201" s="112">
        <v>0</v>
      </c>
      <c r="F201" s="112">
        <v>0</v>
      </c>
      <c r="G201" s="112">
        <v>0</v>
      </c>
      <c r="H201" s="298">
        <f>SUM(B201:G201)</f>
        <v>50000</v>
      </c>
    </row>
    <row r="202" spans="1:8">
      <c r="A202" s="180" t="s">
        <v>778</v>
      </c>
      <c r="B202" s="112">
        <v>0</v>
      </c>
      <c r="C202" s="112">
        <v>0</v>
      </c>
      <c r="D202" s="112">
        <v>0</v>
      </c>
      <c r="E202" s="112">
        <v>0</v>
      </c>
      <c r="F202" s="112">
        <v>0</v>
      </c>
      <c r="G202" s="112">
        <v>0</v>
      </c>
      <c r="H202" s="298">
        <f t="shared" ref="H202:H203" si="22">SUM(B202:G202)</f>
        <v>0</v>
      </c>
    </row>
    <row r="203" spans="1:8">
      <c r="A203" s="180" t="s">
        <v>779</v>
      </c>
      <c r="B203" s="112">
        <v>0</v>
      </c>
      <c r="C203" s="112">
        <v>0</v>
      </c>
      <c r="D203" s="112">
        <v>0</v>
      </c>
      <c r="E203" s="112">
        <v>0</v>
      </c>
      <c r="F203" s="112">
        <v>0</v>
      </c>
      <c r="G203" s="112">
        <v>0</v>
      </c>
      <c r="H203" s="298">
        <f t="shared" si="22"/>
        <v>0</v>
      </c>
    </row>
    <row r="204" spans="1:8">
      <c r="A204" s="408" t="s">
        <v>243</v>
      </c>
      <c r="B204" s="112"/>
      <c r="C204" s="112"/>
      <c r="D204" s="112"/>
      <c r="E204" s="112"/>
      <c r="F204" s="112"/>
      <c r="G204" s="112"/>
      <c r="H204" s="298"/>
    </row>
    <row r="205" spans="1:8">
      <c r="A205" s="180" t="s">
        <v>244</v>
      </c>
      <c r="B205" s="112">
        <v>0</v>
      </c>
      <c r="C205" s="112">
        <v>120000</v>
      </c>
      <c r="D205" s="112">
        <v>0</v>
      </c>
      <c r="E205" s="112">
        <v>0</v>
      </c>
      <c r="F205" s="112">
        <v>0</v>
      </c>
      <c r="G205" s="112">
        <v>0</v>
      </c>
      <c r="H205" s="298">
        <f>SUM(B205:G205)</f>
        <v>120000</v>
      </c>
    </row>
    <row r="206" spans="1:8">
      <c r="A206" s="408" t="s">
        <v>245</v>
      </c>
      <c r="B206" s="112"/>
      <c r="C206" s="112"/>
      <c r="D206" s="112"/>
      <c r="E206" s="112"/>
      <c r="F206" s="112"/>
      <c r="G206" s="112"/>
      <c r="H206" s="298"/>
    </row>
    <row r="207" spans="1:8">
      <c r="A207" s="180" t="s">
        <v>246</v>
      </c>
      <c r="B207" s="112">
        <v>33300</v>
      </c>
      <c r="C207" s="112">
        <v>40000</v>
      </c>
      <c r="D207" s="112">
        <v>0</v>
      </c>
      <c r="E207" s="112">
        <v>0</v>
      </c>
      <c r="F207" s="112">
        <v>0</v>
      </c>
      <c r="G207" s="112">
        <v>0</v>
      </c>
      <c r="H207" s="298">
        <f>SUM(B207:G207)</f>
        <v>73300</v>
      </c>
    </row>
    <row r="208" spans="1:8">
      <c r="A208" s="408" t="s">
        <v>247</v>
      </c>
      <c r="B208" s="112"/>
      <c r="C208" s="112"/>
      <c r="D208" s="112"/>
      <c r="E208" s="112"/>
      <c r="F208" s="112"/>
      <c r="G208" s="112"/>
      <c r="H208" s="298"/>
    </row>
    <row r="209" spans="1:8">
      <c r="A209" s="180" t="s">
        <v>248</v>
      </c>
      <c r="B209" s="112">
        <v>3300</v>
      </c>
      <c r="C209" s="112">
        <v>8000</v>
      </c>
      <c r="D209" s="112">
        <v>8000</v>
      </c>
      <c r="E209" s="112">
        <v>8000</v>
      </c>
      <c r="F209" s="112">
        <v>8000</v>
      </c>
      <c r="G209" s="112">
        <v>8000</v>
      </c>
      <c r="H209" s="298">
        <f>SUM(B209:G209)</f>
        <v>43300</v>
      </c>
    </row>
    <row r="210" spans="1:8">
      <c r="A210" s="180" t="s">
        <v>249</v>
      </c>
      <c r="B210" s="112">
        <v>17900</v>
      </c>
      <c r="C210" s="112">
        <v>0</v>
      </c>
      <c r="D210" s="112">
        <v>25000</v>
      </c>
      <c r="E210" s="112">
        <v>0</v>
      </c>
      <c r="F210" s="112">
        <v>0</v>
      </c>
      <c r="G210" s="112">
        <v>0</v>
      </c>
      <c r="H210" s="298">
        <f>SUM(B210:G210)</f>
        <v>42900</v>
      </c>
    </row>
    <row r="211" spans="1:8">
      <c r="A211" s="408" t="s">
        <v>250</v>
      </c>
      <c r="B211" s="112"/>
      <c r="C211" s="112"/>
      <c r="D211" s="112"/>
      <c r="E211" s="112"/>
      <c r="F211" s="112"/>
      <c r="G211" s="112"/>
      <c r="H211" s="298"/>
    </row>
    <row r="212" spans="1:8">
      <c r="A212" s="180" t="s">
        <v>251</v>
      </c>
      <c r="B212" s="112">
        <v>0</v>
      </c>
      <c r="C212" s="112">
        <v>0</v>
      </c>
      <c r="D212" s="112">
        <v>0</v>
      </c>
      <c r="E212" s="112">
        <v>0</v>
      </c>
      <c r="F212" s="112">
        <v>25000</v>
      </c>
      <c r="G212" s="112">
        <v>0</v>
      </c>
      <c r="H212" s="298">
        <f>SUM(B212:G212)</f>
        <v>25000</v>
      </c>
    </row>
    <row r="213" spans="1:8">
      <c r="A213" s="180" t="s">
        <v>252</v>
      </c>
      <c r="B213" s="112">
        <v>13200</v>
      </c>
      <c r="C213" s="112">
        <v>7000</v>
      </c>
      <c r="D213" s="112">
        <v>7000</v>
      </c>
      <c r="E213" s="112">
        <v>7000</v>
      </c>
      <c r="F213" s="112">
        <v>7000</v>
      </c>
      <c r="G213" s="112">
        <v>7000</v>
      </c>
      <c r="H213" s="298">
        <f>SUM(B213:G213)</f>
        <v>48200</v>
      </c>
    </row>
    <row r="214" spans="1:8">
      <c r="A214" s="180" t="s">
        <v>253</v>
      </c>
      <c r="B214" s="112">
        <v>87700</v>
      </c>
      <c r="C214" s="112">
        <v>45000</v>
      </c>
      <c r="D214" s="112">
        <v>45000</v>
      </c>
      <c r="E214" s="112">
        <v>45000</v>
      </c>
      <c r="F214" s="112">
        <v>45000</v>
      </c>
      <c r="G214" s="112">
        <v>45000</v>
      </c>
      <c r="H214" s="298">
        <f>SUM(B214:G214)</f>
        <v>312700</v>
      </c>
    </row>
    <row r="215" spans="1:8" ht="15" thickBot="1">
      <c r="A215" s="172" t="s">
        <v>254</v>
      </c>
      <c r="B215" s="115">
        <f t="shared" ref="B215:H215" si="23">SUM(B184:B214)</f>
        <v>273900</v>
      </c>
      <c r="C215" s="115">
        <f t="shared" si="23"/>
        <v>690200</v>
      </c>
      <c r="D215" s="115">
        <f t="shared" si="23"/>
        <v>85000</v>
      </c>
      <c r="E215" s="115">
        <f t="shared" si="23"/>
        <v>60000</v>
      </c>
      <c r="F215" s="115">
        <f t="shared" si="23"/>
        <v>85000</v>
      </c>
      <c r="G215" s="115">
        <f t="shared" si="23"/>
        <v>60000</v>
      </c>
      <c r="H215" s="115">
        <f t="shared" si="23"/>
        <v>1254100</v>
      </c>
    </row>
    <row r="216" spans="1:8" ht="15" thickBot="1"/>
    <row r="217" spans="1:8">
      <c r="A217" s="186" t="s">
        <v>24</v>
      </c>
      <c r="B217" s="110"/>
      <c r="C217" s="110"/>
      <c r="D217" s="110"/>
      <c r="E217" s="161"/>
      <c r="F217" s="161"/>
      <c r="G217" s="272"/>
      <c r="H217" s="326"/>
    </row>
    <row r="218" spans="1:8">
      <c r="A218" s="180" t="s">
        <v>269</v>
      </c>
      <c r="B218" s="112">
        <v>1738400</v>
      </c>
      <c r="C218" s="112">
        <v>1009000</v>
      </c>
      <c r="D218" s="112">
        <v>932000</v>
      </c>
      <c r="E218" s="112">
        <v>1521400</v>
      </c>
      <c r="F218" s="112">
        <v>464100</v>
      </c>
      <c r="G218" s="273">
        <v>2229000</v>
      </c>
      <c r="H218" s="298">
        <f t="shared" ref="H218:H247" si="24">SUM(B218:G218)</f>
        <v>7893900</v>
      </c>
    </row>
    <row r="219" spans="1:8">
      <c r="A219" s="180" t="s">
        <v>566</v>
      </c>
      <c r="B219" s="112">
        <v>0</v>
      </c>
      <c r="C219" s="112">
        <v>0</v>
      </c>
      <c r="D219" s="112">
        <v>0</v>
      </c>
      <c r="E219" s="112">
        <v>0</v>
      </c>
      <c r="F219" s="112">
        <v>0</v>
      </c>
      <c r="G219" s="273">
        <v>70000</v>
      </c>
      <c r="H219" s="298">
        <f t="shared" si="24"/>
        <v>70000</v>
      </c>
    </row>
    <row r="220" spans="1:8">
      <c r="A220" s="180" t="s">
        <v>570</v>
      </c>
      <c r="B220" s="112">
        <v>129500</v>
      </c>
      <c r="C220" s="112">
        <v>0</v>
      </c>
      <c r="D220" s="112">
        <v>0</v>
      </c>
      <c r="E220" s="112">
        <v>0</v>
      </c>
      <c r="F220" s="112">
        <v>0</v>
      </c>
      <c r="G220" s="273">
        <v>0</v>
      </c>
      <c r="H220" s="298">
        <f t="shared" si="24"/>
        <v>129500</v>
      </c>
    </row>
    <row r="221" spans="1:8">
      <c r="A221" s="180" t="s">
        <v>571</v>
      </c>
      <c r="B221" s="112">
        <v>148000</v>
      </c>
      <c r="C221" s="112">
        <v>0</v>
      </c>
      <c r="D221" s="112">
        <v>0</v>
      </c>
      <c r="E221" s="112">
        <v>0</v>
      </c>
      <c r="F221" s="112">
        <v>0</v>
      </c>
      <c r="G221" s="273">
        <v>0</v>
      </c>
      <c r="H221" s="298">
        <f t="shared" si="24"/>
        <v>148000</v>
      </c>
    </row>
    <row r="222" spans="1:8">
      <c r="A222" s="180" t="s">
        <v>572</v>
      </c>
      <c r="B222" s="112">
        <v>129500</v>
      </c>
      <c r="C222" s="112">
        <v>0</v>
      </c>
      <c r="D222" s="112">
        <v>0</v>
      </c>
      <c r="E222" s="112">
        <v>0</v>
      </c>
      <c r="F222" s="112">
        <v>0</v>
      </c>
      <c r="G222" s="273">
        <v>0</v>
      </c>
      <c r="H222" s="298">
        <f t="shared" si="24"/>
        <v>129500</v>
      </c>
    </row>
    <row r="223" spans="1:8">
      <c r="A223" s="180" t="s">
        <v>573</v>
      </c>
      <c r="B223" s="112">
        <v>185000</v>
      </c>
      <c r="C223" s="112">
        <v>0</v>
      </c>
      <c r="D223" s="112">
        <v>0</v>
      </c>
      <c r="E223" s="112">
        <v>0</v>
      </c>
      <c r="F223" s="112">
        <v>0</v>
      </c>
      <c r="G223" s="273">
        <v>0</v>
      </c>
      <c r="H223" s="298">
        <f t="shared" si="24"/>
        <v>185000</v>
      </c>
    </row>
    <row r="224" spans="1:8">
      <c r="A224" s="180" t="s">
        <v>574</v>
      </c>
      <c r="B224" s="112">
        <v>222000</v>
      </c>
      <c r="C224" s="112">
        <v>0</v>
      </c>
      <c r="D224" s="112">
        <v>0</v>
      </c>
      <c r="E224" s="112">
        <v>0</v>
      </c>
      <c r="F224" s="112">
        <v>0</v>
      </c>
      <c r="G224" s="273">
        <v>0</v>
      </c>
      <c r="H224" s="298">
        <f t="shared" si="24"/>
        <v>222000</v>
      </c>
    </row>
    <row r="225" spans="1:8">
      <c r="A225" s="180" t="s">
        <v>272</v>
      </c>
      <c r="B225" s="112">
        <v>15000</v>
      </c>
      <c r="C225" s="112">
        <v>0</v>
      </c>
      <c r="D225" s="112">
        <v>0</v>
      </c>
      <c r="E225" s="112">
        <v>0</v>
      </c>
      <c r="F225" s="112">
        <v>0</v>
      </c>
      <c r="G225" s="273">
        <v>0</v>
      </c>
      <c r="H225" s="298">
        <f t="shared" si="24"/>
        <v>15000</v>
      </c>
    </row>
    <row r="226" spans="1:8">
      <c r="A226" s="180" t="s">
        <v>271</v>
      </c>
      <c r="B226" s="112">
        <v>25000</v>
      </c>
      <c r="C226" s="112">
        <v>0</v>
      </c>
      <c r="D226" s="112">
        <v>0</v>
      </c>
      <c r="E226" s="112">
        <v>0</v>
      </c>
      <c r="F226" s="112">
        <v>0</v>
      </c>
      <c r="G226" s="273">
        <v>0</v>
      </c>
      <c r="H226" s="298">
        <f t="shared" si="24"/>
        <v>25000</v>
      </c>
    </row>
    <row r="227" spans="1:8">
      <c r="A227" s="180" t="s">
        <v>274</v>
      </c>
      <c r="B227" s="112">
        <v>0</v>
      </c>
      <c r="C227" s="112">
        <v>10000</v>
      </c>
      <c r="D227" s="112">
        <v>0</v>
      </c>
      <c r="E227" s="112">
        <v>0</v>
      </c>
      <c r="F227" s="112">
        <v>0</v>
      </c>
      <c r="G227" s="273">
        <v>0</v>
      </c>
      <c r="H227" s="298">
        <f t="shared" si="24"/>
        <v>10000</v>
      </c>
    </row>
    <row r="228" spans="1:8">
      <c r="A228" s="180" t="s">
        <v>275</v>
      </c>
      <c r="B228" s="112">
        <v>0</v>
      </c>
      <c r="C228" s="112">
        <v>15000</v>
      </c>
      <c r="D228" s="112">
        <v>0</v>
      </c>
      <c r="E228" s="112">
        <v>0</v>
      </c>
      <c r="F228" s="112">
        <v>0</v>
      </c>
      <c r="G228" s="273">
        <v>0</v>
      </c>
      <c r="H228" s="298">
        <f>SUM(B228:G228)</f>
        <v>15000</v>
      </c>
    </row>
    <row r="229" spans="1:8">
      <c r="A229" s="180" t="s">
        <v>278</v>
      </c>
      <c r="B229" s="112">
        <v>20000</v>
      </c>
      <c r="C229" s="112">
        <v>0</v>
      </c>
      <c r="D229" s="112">
        <v>0</v>
      </c>
      <c r="E229" s="112">
        <v>0</v>
      </c>
      <c r="F229" s="112">
        <v>20000</v>
      </c>
      <c r="G229" s="273">
        <v>0</v>
      </c>
      <c r="H229" s="298">
        <f t="shared" si="24"/>
        <v>40000</v>
      </c>
    </row>
    <row r="230" spans="1:8">
      <c r="A230" s="180" t="s">
        <v>270</v>
      </c>
      <c r="B230" s="112">
        <v>15000</v>
      </c>
      <c r="C230" s="112">
        <v>0</v>
      </c>
      <c r="D230" s="112">
        <v>0</v>
      </c>
      <c r="E230" s="112">
        <v>0</v>
      </c>
      <c r="F230" s="112">
        <v>0</v>
      </c>
      <c r="G230" s="273">
        <v>0</v>
      </c>
      <c r="H230" s="298">
        <f t="shared" si="24"/>
        <v>15000</v>
      </c>
    </row>
    <row r="231" spans="1:8">
      <c r="A231" s="180" t="s">
        <v>273</v>
      </c>
      <c r="B231" s="112">
        <v>20000</v>
      </c>
      <c r="C231" s="112">
        <v>0</v>
      </c>
      <c r="D231" s="112">
        <v>0</v>
      </c>
      <c r="E231" s="112">
        <v>0</v>
      </c>
      <c r="F231" s="112">
        <v>0</v>
      </c>
      <c r="G231" s="273">
        <v>0</v>
      </c>
      <c r="H231" s="298">
        <f t="shared" si="24"/>
        <v>20000</v>
      </c>
    </row>
    <row r="232" spans="1:8">
      <c r="A232" s="180" t="s">
        <v>567</v>
      </c>
      <c r="B232" s="112">
        <v>0</v>
      </c>
      <c r="C232" s="112">
        <v>20000</v>
      </c>
      <c r="D232" s="112">
        <v>20000</v>
      </c>
      <c r="E232" s="112">
        <v>20000</v>
      </c>
      <c r="F232" s="112">
        <v>20000</v>
      </c>
      <c r="G232" s="273">
        <v>20000</v>
      </c>
      <c r="H232" s="298">
        <f t="shared" si="24"/>
        <v>100000</v>
      </c>
    </row>
    <row r="233" spans="1:8">
      <c r="A233" s="180" t="s">
        <v>285</v>
      </c>
      <c r="B233" s="112">
        <v>8800</v>
      </c>
      <c r="C233" s="112">
        <v>0</v>
      </c>
      <c r="D233" s="112">
        <v>0</v>
      </c>
      <c r="E233" s="112">
        <v>0</v>
      </c>
      <c r="F233" s="112">
        <v>0</v>
      </c>
      <c r="G233" s="273">
        <v>0</v>
      </c>
      <c r="H233" s="298">
        <f t="shared" si="24"/>
        <v>8800</v>
      </c>
    </row>
    <row r="234" spans="1:8">
      <c r="A234" s="180" t="s">
        <v>286</v>
      </c>
      <c r="B234" s="112">
        <v>30000</v>
      </c>
      <c r="C234" s="112">
        <v>0</v>
      </c>
      <c r="D234" s="112">
        <v>0</v>
      </c>
      <c r="E234" s="112">
        <v>0</v>
      </c>
      <c r="F234" s="112">
        <v>0</v>
      </c>
      <c r="G234" s="273">
        <v>0</v>
      </c>
      <c r="H234" s="298">
        <f t="shared" si="24"/>
        <v>30000</v>
      </c>
    </row>
    <row r="235" spans="1:8">
      <c r="A235" s="180" t="s">
        <v>284</v>
      </c>
      <c r="B235" s="112">
        <v>5100</v>
      </c>
      <c r="C235" s="112">
        <v>0</v>
      </c>
      <c r="D235" s="112">
        <v>0</v>
      </c>
      <c r="E235" s="112">
        <v>0</v>
      </c>
      <c r="F235" s="112">
        <v>0</v>
      </c>
      <c r="G235" s="273">
        <v>0</v>
      </c>
      <c r="H235" s="298">
        <f t="shared" si="24"/>
        <v>5100</v>
      </c>
    </row>
    <row r="236" spans="1:8">
      <c r="A236" s="180" t="s">
        <v>288</v>
      </c>
      <c r="B236" s="112">
        <v>14600</v>
      </c>
      <c r="C236" s="112">
        <v>0</v>
      </c>
      <c r="D236" s="112">
        <v>0</v>
      </c>
      <c r="E236" s="112">
        <v>0</v>
      </c>
      <c r="F236" s="112">
        <v>0</v>
      </c>
      <c r="G236" s="273">
        <v>0</v>
      </c>
      <c r="H236" s="298">
        <f t="shared" si="24"/>
        <v>14600</v>
      </c>
    </row>
    <row r="237" spans="1:8">
      <c r="A237" s="180" t="s">
        <v>568</v>
      </c>
      <c r="B237" s="112">
        <v>0</v>
      </c>
      <c r="C237" s="112">
        <v>0</v>
      </c>
      <c r="D237" s="112">
        <v>0</v>
      </c>
      <c r="E237" s="112">
        <v>0</v>
      </c>
      <c r="F237" s="112">
        <v>0</v>
      </c>
      <c r="G237" s="273">
        <v>13000</v>
      </c>
      <c r="H237" s="298">
        <f t="shared" si="24"/>
        <v>13000</v>
      </c>
    </row>
    <row r="238" spans="1:8">
      <c r="A238" s="180" t="s">
        <v>287</v>
      </c>
      <c r="B238" s="112">
        <v>0</v>
      </c>
      <c r="C238" s="112">
        <v>25000</v>
      </c>
      <c r="D238" s="112">
        <v>0</v>
      </c>
      <c r="E238" s="112">
        <v>0</v>
      </c>
      <c r="F238" s="112">
        <v>0</v>
      </c>
      <c r="G238" s="273">
        <v>0</v>
      </c>
      <c r="H238" s="298">
        <f t="shared" si="24"/>
        <v>25000</v>
      </c>
    </row>
    <row r="239" spans="1:8">
      <c r="A239" s="180" t="s">
        <v>439</v>
      </c>
      <c r="B239" s="112">
        <v>25000</v>
      </c>
      <c r="C239" s="112">
        <v>0</v>
      </c>
      <c r="D239" s="112">
        <v>0</v>
      </c>
      <c r="E239" s="112">
        <v>0</v>
      </c>
      <c r="F239" s="112">
        <v>0</v>
      </c>
      <c r="G239" s="273">
        <v>0</v>
      </c>
      <c r="H239" s="298">
        <f t="shared" si="24"/>
        <v>25000</v>
      </c>
    </row>
    <row r="240" spans="1:8">
      <c r="A240" s="180" t="s">
        <v>277</v>
      </c>
      <c r="B240" s="112">
        <v>10000</v>
      </c>
      <c r="C240" s="112">
        <v>0</v>
      </c>
      <c r="D240" s="112">
        <v>0</v>
      </c>
      <c r="E240" s="112">
        <v>0</v>
      </c>
      <c r="F240" s="112">
        <v>0</v>
      </c>
      <c r="G240" s="273">
        <v>10000</v>
      </c>
      <c r="H240" s="298">
        <f t="shared" si="24"/>
        <v>20000</v>
      </c>
    </row>
    <row r="241" spans="1:8">
      <c r="A241" s="180" t="s">
        <v>279</v>
      </c>
      <c r="B241" s="112">
        <v>7000</v>
      </c>
      <c r="C241" s="112">
        <v>0</v>
      </c>
      <c r="D241" s="112">
        <v>0</v>
      </c>
      <c r="E241" s="112">
        <v>0</v>
      </c>
      <c r="F241" s="112">
        <v>0</v>
      </c>
      <c r="G241" s="273">
        <v>0</v>
      </c>
      <c r="H241" s="298">
        <f t="shared" si="24"/>
        <v>7000</v>
      </c>
    </row>
    <row r="242" spans="1:8">
      <c r="A242" s="180" t="s">
        <v>282</v>
      </c>
      <c r="B242" s="112">
        <v>0</v>
      </c>
      <c r="C242" s="112">
        <v>0</v>
      </c>
      <c r="D242" s="112">
        <v>0</v>
      </c>
      <c r="E242" s="112">
        <v>7000</v>
      </c>
      <c r="F242" s="112">
        <v>0</v>
      </c>
      <c r="G242" s="273">
        <v>0</v>
      </c>
      <c r="H242" s="298">
        <f t="shared" si="24"/>
        <v>7000</v>
      </c>
    </row>
    <row r="243" spans="1:8">
      <c r="A243" s="180" t="s">
        <v>374</v>
      </c>
      <c r="B243" s="112">
        <v>0</v>
      </c>
      <c r="C243" s="112">
        <v>0</v>
      </c>
      <c r="D243" s="112">
        <v>0</v>
      </c>
      <c r="E243" s="112">
        <v>12000</v>
      </c>
      <c r="F243" s="112">
        <v>0</v>
      </c>
      <c r="G243" s="273">
        <v>0</v>
      </c>
      <c r="H243" s="298">
        <f t="shared" si="24"/>
        <v>12000</v>
      </c>
    </row>
    <row r="244" spans="1:8">
      <c r="A244" s="180" t="s">
        <v>283</v>
      </c>
      <c r="B244" s="112">
        <v>6000</v>
      </c>
      <c r="C244" s="112">
        <v>0</v>
      </c>
      <c r="D244" s="112">
        <v>0</v>
      </c>
      <c r="E244" s="112">
        <v>6000</v>
      </c>
      <c r="F244" s="112">
        <v>0</v>
      </c>
      <c r="G244" s="273">
        <v>0</v>
      </c>
      <c r="H244" s="298">
        <f t="shared" si="24"/>
        <v>12000</v>
      </c>
    </row>
    <row r="245" spans="1:8">
      <c r="A245" s="180" t="s">
        <v>281</v>
      </c>
      <c r="B245" s="112">
        <v>0</v>
      </c>
      <c r="C245" s="112">
        <v>0</v>
      </c>
      <c r="D245" s="112">
        <v>5000</v>
      </c>
      <c r="E245" s="112">
        <v>0</v>
      </c>
      <c r="F245" s="112">
        <v>0</v>
      </c>
      <c r="G245" s="273">
        <v>0</v>
      </c>
      <c r="H245" s="298">
        <f t="shared" si="24"/>
        <v>5000</v>
      </c>
    </row>
    <row r="246" spans="1:8">
      <c r="A246" s="180" t="s">
        <v>280</v>
      </c>
      <c r="B246" s="112">
        <v>4000</v>
      </c>
      <c r="C246" s="112">
        <v>2000</v>
      </c>
      <c r="D246" s="112">
        <v>2000</v>
      </c>
      <c r="E246" s="112">
        <v>2000</v>
      </c>
      <c r="F246" s="112">
        <v>2000</v>
      </c>
      <c r="G246" s="273">
        <v>2000</v>
      </c>
      <c r="H246" s="298">
        <f t="shared" si="24"/>
        <v>14000</v>
      </c>
    </row>
    <row r="247" spans="1:8">
      <c r="A247" s="180" t="s">
        <v>569</v>
      </c>
      <c r="B247" s="112">
        <v>0</v>
      </c>
      <c r="C247" s="112">
        <v>13000</v>
      </c>
      <c r="D247" s="112">
        <v>0</v>
      </c>
      <c r="E247" s="112">
        <v>0</v>
      </c>
      <c r="F247" s="112">
        <v>0</v>
      </c>
      <c r="G247" s="273">
        <v>0</v>
      </c>
      <c r="H247" s="327">
        <f t="shared" si="24"/>
        <v>13000</v>
      </c>
    </row>
    <row r="248" spans="1:8" ht="15" thickBot="1">
      <c r="A248" s="172" t="s">
        <v>289</v>
      </c>
      <c r="B248" s="115">
        <f t="shared" ref="B248:H248" si="25">SUM(B218:B247)</f>
        <v>2757900</v>
      </c>
      <c r="C248" s="115">
        <f t="shared" si="25"/>
        <v>1094000</v>
      </c>
      <c r="D248" s="115">
        <f t="shared" si="25"/>
        <v>959000</v>
      </c>
      <c r="E248" s="115">
        <f t="shared" si="25"/>
        <v>1568400</v>
      </c>
      <c r="F248" s="115">
        <f t="shared" si="25"/>
        <v>506100</v>
      </c>
      <c r="G248" s="115">
        <f t="shared" si="25"/>
        <v>2344000</v>
      </c>
      <c r="H248" s="113">
        <f t="shared" si="25"/>
        <v>9229400</v>
      </c>
    </row>
    <row r="249" spans="1:8" ht="15" thickBot="1"/>
    <row r="250" spans="1:8" ht="15" thickBot="1">
      <c r="A250" s="181" t="s">
        <v>760</v>
      </c>
      <c r="B250" s="182">
        <f t="shared" ref="B250:H250" si="26">B248+B215+B181</f>
        <v>3093400</v>
      </c>
      <c r="C250" s="182">
        <f t="shared" si="26"/>
        <v>1819200</v>
      </c>
      <c r="D250" s="182">
        <f t="shared" si="26"/>
        <v>1044000</v>
      </c>
      <c r="E250" s="182">
        <f t="shared" si="26"/>
        <v>1798400</v>
      </c>
      <c r="F250" s="182">
        <f t="shared" si="26"/>
        <v>591100</v>
      </c>
      <c r="G250" s="182">
        <f t="shared" si="26"/>
        <v>2424000</v>
      </c>
      <c r="H250" s="312">
        <f t="shared" si="26"/>
        <v>10770100</v>
      </c>
    </row>
    <row r="251" spans="1:8" ht="15" thickBot="1"/>
    <row r="252" spans="1:8" ht="15" thickBot="1">
      <c r="A252" s="181" t="s">
        <v>290</v>
      </c>
      <c r="B252" s="182">
        <f t="shared" ref="B252:H252" si="27">B250+B174+B74+B57+B50+B43+B29</f>
        <v>6861100</v>
      </c>
      <c r="C252" s="182">
        <f t="shared" si="27"/>
        <v>2466800</v>
      </c>
      <c r="D252" s="182">
        <f t="shared" si="27"/>
        <v>2605200</v>
      </c>
      <c r="E252" s="182">
        <f t="shared" si="27"/>
        <v>3137600</v>
      </c>
      <c r="F252" s="182">
        <f t="shared" si="27"/>
        <v>1138300</v>
      </c>
      <c r="G252" s="182">
        <f t="shared" si="27"/>
        <v>2960200</v>
      </c>
      <c r="H252" s="312">
        <f t="shared" si="27"/>
        <v>19169200</v>
      </c>
    </row>
    <row r="253" spans="1:8">
      <c r="A253" s="163" t="s">
        <v>801</v>
      </c>
    </row>
    <row r="254" spans="1:8">
      <c r="B254" s="36"/>
      <c r="C254" s="36"/>
      <c r="D254" s="36"/>
      <c r="E254" s="36"/>
      <c r="F254" s="36"/>
      <c r="G254" s="36"/>
      <c r="H254" s="36"/>
    </row>
  </sheetData>
  <pageMargins left="0.51181102362204722" right="0.51181102362204722" top="0.35433070866141736" bottom="0.35433070866141736" header="0.31496062992125984" footer="0.31496062992125984"/>
  <pageSetup paperSize="9" fitToHeight="0" orientation="landscape" r:id="rId1"/>
  <rowBreaks count="8" manualBreakCount="8">
    <brk id="29" max="7" man="1"/>
    <brk id="57" max="7" man="1"/>
    <brk id="91" max="7" man="1"/>
    <brk id="121" max="7" man="1"/>
    <brk id="146" max="7" man="1"/>
    <brk id="174" max="7" man="1"/>
    <brk id="205" max="7" man="1"/>
    <brk id="23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44"/>
  <sheetViews>
    <sheetView showGridLines="0" zoomScaleNormal="100" zoomScaleSheetLayoutView="100" workbookViewId="0"/>
  </sheetViews>
  <sheetFormatPr defaultRowHeight="14.5"/>
  <cols>
    <col min="1" max="1" width="111.453125" customWidth="1"/>
  </cols>
  <sheetData>
    <row r="1" spans="1:1" ht="18">
      <c r="A1" s="47" t="s">
        <v>87</v>
      </c>
    </row>
    <row r="2" spans="1:1">
      <c r="A2" s="39"/>
    </row>
    <row r="3" spans="1:1" ht="47.4" customHeight="1">
      <c r="A3" s="45" t="s">
        <v>505</v>
      </c>
    </row>
    <row r="4" spans="1:1" ht="6" customHeight="1">
      <c r="A4" s="40"/>
    </row>
    <row r="5" spans="1:1" ht="42" customHeight="1">
      <c r="A5" s="45" t="s">
        <v>88</v>
      </c>
    </row>
    <row r="6" spans="1:1" ht="9" customHeight="1">
      <c r="A6" s="40"/>
    </row>
    <row r="7" spans="1:1" ht="33.65" customHeight="1">
      <c r="A7" s="58" t="s">
        <v>506</v>
      </c>
    </row>
    <row r="8" spans="1:1">
      <c r="A8" s="40"/>
    </row>
    <row r="9" spans="1:1" ht="15.5">
      <c r="A9" s="102" t="s">
        <v>138</v>
      </c>
    </row>
    <row r="10" spans="1:1">
      <c r="A10" s="40"/>
    </row>
    <row r="11" spans="1:1" ht="25">
      <c r="A11" s="66" t="s">
        <v>804</v>
      </c>
    </row>
    <row r="12" spans="1:1">
      <c r="A12" s="40"/>
    </row>
    <row r="13" spans="1:1" ht="41.25" customHeight="1">
      <c r="A13" s="45" t="s">
        <v>507</v>
      </c>
    </row>
    <row r="14" spans="1:1">
      <c r="A14" s="40"/>
    </row>
    <row r="15" spans="1:1" ht="51.75" customHeight="1">
      <c r="A15" s="45" t="s">
        <v>491</v>
      </c>
    </row>
    <row r="16" spans="1:1">
      <c r="A16" s="38"/>
    </row>
    <row r="17" spans="1:1" ht="21.75" customHeight="1">
      <c r="A17" s="45" t="s">
        <v>349</v>
      </c>
    </row>
    <row r="18" spans="1:1" ht="15.5">
      <c r="A18" s="41"/>
    </row>
    <row r="19" spans="1:1" ht="15.5">
      <c r="A19" s="41" t="s">
        <v>89</v>
      </c>
    </row>
    <row r="20" spans="1:1" ht="15.5">
      <c r="A20" s="41"/>
    </row>
    <row r="21" spans="1:1" ht="28.5" customHeight="1">
      <c r="A21" s="58" t="s">
        <v>798</v>
      </c>
    </row>
    <row r="22" spans="1:1">
      <c r="A22" s="162" t="s">
        <v>799</v>
      </c>
    </row>
    <row r="23" spans="1:1" ht="24.75" customHeight="1">
      <c r="A23" s="162" t="s">
        <v>576</v>
      </c>
    </row>
    <row r="24" spans="1:1">
      <c r="A24" s="162" t="s">
        <v>578</v>
      </c>
    </row>
    <row r="25" spans="1:1" ht="24.75" customHeight="1">
      <c r="A25" s="162" t="s">
        <v>575</v>
      </c>
    </row>
    <row r="26" spans="1:1">
      <c r="A26" s="162" t="s">
        <v>577</v>
      </c>
    </row>
    <row r="27" spans="1:1">
      <c r="A27" s="38"/>
    </row>
    <row r="28" spans="1:1" ht="23.15" customHeight="1">
      <c r="A28" s="45" t="s">
        <v>90</v>
      </c>
    </row>
    <row r="29" spans="1:1">
      <c r="A29" s="68"/>
    </row>
    <row r="30" spans="1:1" ht="15.5">
      <c r="A30" s="41" t="s">
        <v>91</v>
      </c>
    </row>
    <row r="31" spans="1:1" ht="15.5">
      <c r="A31" s="41"/>
    </row>
    <row r="32" spans="1:1" ht="37.5">
      <c r="A32" s="45" t="s">
        <v>357</v>
      </c>
    </row>
    <row r="33" spans="1:1">
      <c r="A33" s="40"/>
    </row>
    <row r="34" spans="1:1" ht="29.25" customHeight="1">
      <c r="A34" s="45" t="s">
        <v>585</v>
      </c>
    </row>
    <row r="35" spans="1:1">
      <c r="A35" s="40"/>
    </row>
    <row r="36" spans="1:1" ht="15.5">
      <c r="A36" s="41" t="s">
        <v>92</v>
      </c>
    </row>
    <row r="37" spans="1:1" ht="15.5">
      <c r="A37" s="41"/>
    </row>
    <row r="38" spans="1:1" ht="25">
      <c r="A38" s="46" t="s">
        <v>93</v>
      </c>
    </row>
    <row r="39" spans="1:1">
      <c r="A39" s="42"/>
    </row>
    <row r="40" spans="1:1" ht="25">
      <c r="A40" s="46" t="s">
        <v>375</v>
      </c>
    </row>
    <row r="41" spans="1:1">
      <c r="A41" s="40"/>
    </row>
    <row r="42" spans="1:1">
      <c r="A42" s="43" t="s">
        <v>94</v>
      </c>
    </row>
    <row r="43" spans="1:1">
      <c r="A43" s="44" t="s">
        <v>95</v>
      </c>
    </row>
    <row r="44" spans="1:1">
      <c r="A44" s="37"/>
    </row>
    <row r="45" spans="1:1">
      <c r="A45" s="37"/>
    </row>
    <row r="46" spans="1:1">
      <c r="A46" s="37"/>
    </row>
    <row r="47" spans="1:1">
      <c r="A47" s="37"/>
    </row>
    <row r="48" spans="1:1">
      <c r="A48" s="37"/>
    </row>
    <row r="49" spans="1:1">
      <c r="A49" s="37"/>
    </row>
    <row r="50" spans="1:1">
      <c r="A50" s="37"/>
    </row>
    <row r="51" spans="1:1">
      <c r="A51" s="37"/>
    </row>
    <row r="52" spans="1:1">
      <c r="A52" s="37"/>
    </row>
    <row r="53" spans="1:1">
      <c r="A53" s="37"/>
    </row>
    <row r="54" spans="1:1">
      <c r="A54" s="37"/>
    </row>
    <row r="55" spans="1:1">
      <c r="A55" s="37"/>
    </row>
    <row r="56" spans="1:1">
      <c r="A56" s="37"/>
    </row>
    <row r="57" spans="1:1">
      <c r="A57" s="37"/>
    </row>
    <row r="58" spans="1:1">
      <c r="A58" s="37"/>
    </row>
    <row r="59" spans="1:1">
      <c r="A59" s="37"/>
    </row>
    <row r="60" spans="1:1">
      <c r="A60" s="37"/>
    </row>
    <row r="61" spans="1:1">
      <c r="A61" s="37"/>
    </row>
    <row r="62" spans="1:1">
      <c r="A62" s="37"/>
    </row>
    <row r="63" spans="1:1">
      <c r="A63" s="37"/>
    </row>
    <row r="64" spans="1:1">
      <c r="A64" s="37"/>
    </row>
    <row r="65" spans="1:1">
      <c r="A65" s="37"/>
    </row>
    <row r="66" spans="1:1">
      <c r="A66" s="37"/>
    </row>
    <row r="67" spans="1:1">
      <c r="A67" s="37"/>
    </row>
    <row r="68" spans="1:1">
      <c r="A68" s="37"/>
    </row>
    <row r="69" spans="1:1">
      <c r="A69" s="37"/>
    </row>
    <row r="70" spans="1:1">
      <c r="A70" s="37"/>
    </row>
    <row r="71" spans="1:1">
      <c r="A71" s="37"/>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row r="112" spans="1:1">
      <c r="A112" s="37"/>
    </row>
    <row r="113" spans="1:1">
      <c r="A113" s="37"/>
    </row>
    <row r="114" spans="1:1">
      <c r="A114" s="37"/>
    </row>
    <row r="115" spans="1:1">
      <c r="A115" s="37"/>
    </row>
    <row r="116" spans="1:1">
      <c r="A116" s="37"/>
    </row>
    <row r="117" spans="1:1">
      <c r="A117" s="37"/>
    </row>
    <row r="118" spans="1:1">
      <c r="A118" s="37"/>
    </row>
    <row r="119" spans="1:1">
      <c r="A119" s="37"/>
    </row>
    <row r="120" spans="1:1">
      <c r="A120" s="37"/>
    </row>
    <row r="121" spans="1:1">
      <c r="A121" s="37"/>
    </row>
    <row r="122" spans="1:1">
      <c r="A122" s="37"/>
    </row>
    <row r="123" spans="1:1">
      <c r="A123" s="37"/>
    </row>
    <row r="124" spans="1:1">
      <c r="A124" s="37"/>
    </row>
    <row r="125" spans="1:1">
      <c r="A125" s="37"/>
    </row>
    <row r="126" spans="1:1">
      <c r="A126" s="37"/>
    </row>
    <row r="127" spans="1:1">
      <c r="A127" s="37"/>
    </row>
    <row r="128" spans="1:1">
      <c r="A128" s="37"/>
    </row>
    <row r="129" spans="1:1">
      <c r="A129" s="37"/>
    </row>
    <row r="130" spans="1:1">
      <c r="A130" s="37"/>
    </row>
    <row r="131" spans="1:1">
      <c r="A131" s="37"/>
    </row>
    <row r="132" spans="1:1">
      <c r="A132" s="37"/>
    </row>
    <row r="133" spans="1:1">
      <c r="A133" s="37"/>
    </row>
    <row r="134" spans="1:1">
      <c r="A134" s="37"/>
    </row>
    <row r="135" spans="1:1">
      <c r="A135" s="37"/>
    </row>
    <row r="136" spans="1:1">
      <c r="A136" s="37"/>
    </row>
    <row r="137" spans="1:1">
      <c r="A137" s="37"/>
    </row>
    <row r="138" spans="1:1">
      <c r="A138" s="37"/>
    </row>
    <row r="139" spans="1:1">
      <c r="A139" s="37"/>
    </row>
    <row r="140" spans="1:1">
      <c r="A140" s="37"/>
    </row>
    <row r="141" spans="1:1">
      <c r="A141" s="37"/>
    </row>
    <row r="142" spans="1:1">
      <c r="A142" s="37"/>
    </row>
    <row r="143" spans="1:1">
      <c r="A143" s="37"/>
    </row>
    <row r="144" spans="1:1">
      <c r="A144" s="37"/>
    </row>
    <row r="145" spans="1:1">
      <c r="A145" s="37"/>
    </row>
    <row r="146" spans="1:1">
      <c r="A146" s="37"/>
    </row>
    <row r="147" spans="1:1">
      <c r="A147" s="37"/>
    </row>
    <row r="148" spans="1:1">
      <c r="A148" s="37"/>
    </row>
    <row r="149" spans="1:1">
      <c r="A149" s="37"/>
    </row>
    <row r="150" spans="1:1">
      <c r="A150" s="37"/>
    </row>
    <row r="151" spans="1:1">
      <c r="A151" s="37"/>
    </row>
    <row r="152" spans="1:1">
      <c r="A152" s="37"/>
    </row>
    <row r="153" spans="1:1">
      <c r="A153" s="37"/>
    </row>
    <row r="154" spans="1:1">
      <c r="A154" s="37"/>
    </row>
    <row r="155" spans="1:1">
      <c r="A155" s="37"/>
    </row>
    <row r="156" spans="1:1">
      <c r="A156" s="37"/>
    </row>
    <row r="157" spans="1:1">
      <c r="A157" s="37"/>
    </row>
    <row r="158" spans="1:1">
      <c r="A158" s="37"/>
    </row>
    <row r="159" spans="1:1">
      <c r="A159" s="37"/>
    </row>
    <row r="160" spans="1:1">
      <c r="A160" s="37"/>
    </row>
    <row r="161" spans="1:1">
      <c r="A161" s="37"/>
    </row>
    <row r="162" spans="1:1">
      <c r="A162" s="37"/>
    </row>
    <row r="163" spans="1:1">
      <c r="A163" s="37"/>
    </row>
    <row r="164" spans="1:1">
      <c r="A164" s="37"/>
    </row>
    <row r="165" spans="1:1">
      <c r="A165" s="37"/>
    </row>
    <row r="166" spans="1:1">
      <c r="A166" s="37"/>
    </row>
    <row r="167" spans="1:1">
      <c r="A167" s="37"/>
    </row>
    <row r="168" spans="1:1">
      <c r="A168" s="37"/>
    </row>
    <row r="169" spans="1:1">
      <c r="A169" s="37"/>
    </row>
    <row r="170" spans="1:1">
      <c r="A170" s="37"/>
    </row>
    <row r="171" spans="1:1">
      <c r="A171" s="37"/>
    </row>
    <row r="172" spans="1:1">
      <c r="A172" s="37"/>
    </row>
    <row r="173" spans="1:1">
      <c r="A173" s="37"/>
    </row>
    <row r="174" spans="1:1">
      <c r="A174" s="37"/>
    </row>
    <row r="175" spans="1:1">
      <c r="A175" s="37"/>
    </row>
    <row r="176" spans="1:1">
      <c r="A176" s="37"/>
    </row>
    <row r="177" spans="1:1">
      <c r="A177" s="37"/>
    </row>
    <row r="178" spans="1:1">
      <c r="A178" s="37"/>
    </row>
    <row r="179" spans="1:1">
      <c r="A179" s="37"/>
    </row>
    <row r="180" spans="1:1">
      <c r="A180" s="37"/>
    </row>
    <row r="181" spans="1:1">
      <c r="A181" s="37"/>
    </row>
    <row r="182" spans="1:1">
      <c r="A182" s="37"/>
    </row>
    <row r="183" spans="1:1">
      <c r="A183" s="37"/>
    </row>
    <row r="184" spans="1:1">
      <c r="A184" s="37"/>
    </row>
    <row r="185" spans="1:1">
      <c r="A185" s="37"/>
    </row>
    <row r="186" spans="1:1">
      <c r="A186" s="37"/>
    </row>
    <row r="187" spans="1:1">
      <c r="A187" s="37"/>
    </row>
    <row r="188" spans="1:1">
      <c r="A188" s="37"/>
    </row>
    <row r="189" spans="1:1">
      <c r="A189" s="37"/>
    </row>
    <row r="190" spans="1:1">
      <c r="A190" s="37"/>
    </row>
    <row r="191" spans="1:1">
      <c r="A191" s="37"/>
    </row>
    <row r="192" spans="1:1">
      <c r="A192" s="37"/>
    </row>
    <row r="193" spans="1:1">
      <c r="A193" s="37"/>
    </row>
    <row r="194" spans="1:1">
      <c r="A194" s="37"/>
    </row>
    <row r="195" spans="1:1">
      <c r="A195" s="37"/>
    </row>
    <row r="196" spans="1:1">
      <c r="A196" s="37"/>
    </row>
    <row r="197" spans="1:1">
      <c r="A197" s="37"/>
    </row>
    <row r="198" spans="1:1">
      <c r="A198" s="37"/>
    </row>
    <row r="199" spans="1:1">
      <c r="A199" s="37"/>
    </row>
    <row r="200" spans="1:1">
      <c r="A200" s="37"/>
    </row>
    <row r="201" spans="1:1">
      <c r="A201" s="37"/>
    </row>
    <row r="202" spans="1:1">
      <c r="A202" s="37"/>
    </row>
    <row r="203" spans="1:1">
      <c r="A203" s="37"/>
    </row>
    <row r="204" spans="1:1">
      <c r="A204" s="37"/>
    </row>
    <row r="205" spans="1:1">
      <c r="A205" s="37"/>
    </row>
    <row r="206" spans="1:1">
      <c r="A206" s="37"/>
    </row>
    <row r="207" spans="1:1">
      <c r="A207" s="37"/>
    </row>
    <row r="208" spans="1:1">
      <c r="A208" s="37"/>
    </row>
    <row r="209" spans="1:1">
      <c r="A209" s="37"/>
    </row>
    <row r="210" spans="1:1">
      <c r="A210" s="37"/>
    </row>
    <row r="211" spans="1:1">
      <c r="A211" s="37"/>
    </row>
    <row r="212" spans="1:1">
      <c r="A212" s="37"/>
    </row>
    <row r="213" spans="1:1">
      <c r="A213" s="37"/>
    </row>
    <row r="214" spans="1:1">
      <c r="A214" s="37"/>
    </row>
    <row r="215" spans="1:1">
      <c r="A215" s="37"/>
    </row>
    <row r="216" spans="1:1">
      <c r="A216" s="37"/>
    </row>
    <row r="217" spans="1:1">
      <c r="A217" s="37"/>
    </row>
    <row r="218" spans="1:1">
      <c r="A218" s="37"/>
    </row>
    <row r="219" spans="1:1">
      <c r="A219" s="37"/>
    </row>
    <row r="220" spans="1:1">
      <c r="A220" s="37"/>
    </row>
    <row r="221" spans="1:1">
      <c r="A221" s="37"/>
    </row>
    <row r="222" spans="1:1">
      <c r="A222" s="37"/>
    </row>
    <row r="223" spans="1:1">
      <c r="A223" s="37"/>
    </row>
    <row r="224" spans="1:1">
      <c r="A224" s="37"/>
    </row>
    <row r="225" spans="1:1">
      <c r="A225" s="37"/>
    </row>
    <row r="226" spans="1:1">
      <c r="A226" s="37"/>
    </row>
    <row r="227" spans="1:1">
      <c r="A227" s="37"/>
    </row>
    <row r="228" spans="1:1">
      <c r="A228" s="37"/>
    </row>
    <row r="229" spans="1:1">
      <c r="A229" s="37"/>
    </row>
    <row r="230" spans="1:1">
      <c r="A230" s="37"/>
    </row>
    <row r="231" spans="1:1">
      <c r="A231" s="37"/>
    </row>
    <row r="232" spans="1:1">
      <c r="A232" s="37"/>
    </row>
    <row r="233" spans="1:1">
      <c r="A233" s="37"/>
    </row>
    <row r="234" spans="1:1">
      <c r="A234" s="37"/>
    </row>
    <row r="235" spans="1:1">
      <c r="A235" s="37"/>
    </row>
    <row r="236" spans="1:1">
      <c r="A236" s="37"/>
    </row>
    <row r="237" spans="1:1">
      <c r="A237" s="37"/>
    </row>
    <row r="238" spans="1:1">
      <c r="A238" s="37"/>
    </row>
    <row r="239" spans="1:1">
      <c r="A239" s="37"/>
    </row>
    <row r="240" spans="1:1">
      <c r="A240" s="37"/>
    </row>
    <row r="241" spans="1:1">
      <c r="A241" s="37"/>
    </row>
    <row r="242" spans="1:1">
      <c r="A242" s="37"/>
    </row>
    <row r="243" spans="1:1">
      <c r="A243" s="37"/>
    </row>
    <row r="244" spans="1:1">
      <c r="A244" s="37"/>
    </row>
    <row r="245" spans="1:1">
      <c r="A245" s="37"/>
    </row>
    <row r="246" spans="1:1">
      <c r="A246" s="37"/>
    </row>
    <row r="247" spans="1:1">
      <c r="A247" s="37"/>
    </row>
    <row r="248" spans="1:1">
      <c r="A248" s="37"/>
    </row>
    <row r="249" spans="1:1">
      <c r="A249" s="37"/>
    </row>
    <row r="250" spans="1:1">
      <c r="A250" s="37"/>
    </row>
    <row r="251" spans="1:1">
      <c r="A251" s="37"/>
    </row>
    <row r="252" spans="1:1">
      <c r="A252" s="37"/>
    </row>
    <row r="253" spans="1:1">
      <c r="A253" s="37"/>
    </row>
    <row r="254" spans="1:1">
      <c r="A254" s="37"/>
    </row>
    <row r="255" spans="1:1">
      <c r="A255" s="37"/>
    </row>
    <row r="256" spans="1:1">
      <c r="A256" s="37"/>
    </row>
    <row r="257" spans="1:1">
      <c r="A257" s="37"/>
    </row>
    <row r="258" spans="1:1">
      <c r="A258" s="37"/>
    </row>
    <row r="259" spans="1:1">
      <c r="A259" s="37"/>
    </row>
    <row r="260" spans="1:1">
      <c r="A260" s="37"/>
    </row>
    <row r="261" spans="1:1">
      <c r="A261" s="37"/>
    </row>
    <row r="262" spans="1:1">
      <c r="A262" s="37"/>
    </row>
    <row r="263" spans="1:1">
      <c r="A263" s="37"/>
    </row>
    <row r="264" spans="1:1">
      <c r="A264" s="37"/>
    </row>
    <row r="265" spans="1:1">
      <c r="A265" s="37"/>
    </row>
    <row r="266" spans="1:1">
      <c r="A266" s="37"/>
    </row>
    <row r="267" spans="1:1">
      <c r="A267" s="37"/>
    </row>
    <row r="268" spans="1:1">
      <c r="A268" s="37"/>
    </row>
    <row r="269" spans="1:1">
      <c r="A269" s="37"/>
    </row>
    <row r="270" spans="1:1">
      <c r="A270" s="37"/>
    </row>
    <row r="271" spans="1:1">
      <c r="A271" s="37"/>
    </row>
    <row r="272" spans="1:1">
      <c r="A272" s="37"/>
    </row>
    <row r="273" spans="1:1">
      <c r="A273" s="37"/>
    </row>
    <row r="274" spans="1:1">
      <c r="A274" s="37"/>
    </row>
    <row r="275" spans="1:1">
      <c r="A275" s="37"/>
    </row>
    <row r="276" spans="1:1">
      <c r="A276" s="37"/>
    </row>
    <row r="277" spans="1:1">
      <c r="A277" s="37"/>
    </row>
    <row r="278" spans="1:1">
      <c r="A278" s="37"/>
    </row>
    <row r="279" spans="1:1">
      <c r="A279" s="37"/>
    </row>
    <row r="280" spans="1:1">
      <c r="A280" s="37"/>
    </row>
    <row r="281" spans="1:1">
      <c r="A281" s="37"/>
    </row>
    <row r="282" spans="1:1">
      <c r="A282" s="37"/>
    </row>
    <row r="283" spans="1:1">
      <c r="A283" s="37"/>
    </row>
    <row r="284" spans="1:1">
      <c r="A284" s="37"/>
    </row>
    <row r="285" spans="1:1">
      <c r="A285" s="37"/>
    </row>
    <row r="286" spans="1:1">
      <c r="A286" s="37"/>
    </row>
    <row r="287" spans="1:1">
      <c r="A287" s="37"/>
    </row>
    <row r="288" spans="1:1">
      <c r="A288" s="37"/>
    </row>
    <row r="289" spans="1:1">
      <c r="A289" s="37"/>
    </row>
    <row r="290" spans="1:1">
      <c r="A290" s="37"/>
    </row>
    <row r="291" spans="1:1">
      <c r="A291" s="37"/>
    </row>
    <row r="292" spans="1:1">
      <c r="A292" s="37"/>
    </row>
    <row r="293" spans="1:1">
      <c r="A293" s="37"/>
    </row>
    <row r="294" spans="1:1">
      <c r="A294" s="37"/>
    </row>
    <row r="295" spans="1:1">
      <c r="A295" s="37"/>
    </row>
    <row r="296" spans="1:1">
      <c r="A296" s="37"/>
    </row>
    <row r="297" spans="1:1">
      <c r="A297" s="37"/>
    </row>
    <row r="298" spans="1:1">
      <c r="A298" s="37"/>
    </row>
    <row r="299" spans="1:1">
      <c r="A299" s="37"/>
    </row>
    <row r="300" spans="1:1">
      <c r="A300" s="37"/>
    </row>
    <row r="301" spans="1:1">
      <c r="A301" s="37"/>
    </row>
    <row r="302" spans="1:1">
      <c r="A302" s="37"/>
    </row>
    <row r="303" spans="1:1">
      <c r="A303" s="37"/>
    </row>
    <row r="304" spans="1:1">
      <c r="A304" s="37"/>
    </row>
    <row r="305" spans="1:1">
      <c r="A305" s="37"/>
    </row>
    <row r="306" spans="1:1">
      <c r="A306" s="37"/>
    </row>
    <row r="307" spans="1:1">
      <c r="A307" s="37"/>
    </row>
    <row r="308" spans="1:1">
      <c r="A308" s="37"/>
    </row>
    <row r="309" spans="1:1">
      <c r="A309" s="37"/>
    </row>
    <row r="310" spans="1:1">
      <c r="A310" s="37"/>
    </row>
    <row r="311" spans="1:1">
      <c r="A311" s="37"/>
    </row>
    <row r="312" spans="1:1">
      <c r="A312" s="37"/>
    </row>
    <row r="313" spans="1:1">
      <c r="A313" s="37"/>
    </row>
    <row r="314" spans="1:1">
      <c r="A314" s="37"/>
    </row>
    <row r="315" spans="1:1">
      <c r="A315" s="37"/>
    </row>
    <row r="316" spans="1:1">
      <c r="A316" s="37"/>
    </row>
    <row r="317" spans="1:1">
      <c r="A317" s="37"/>
    </row>
    <row r="318" spans="1:1">
      <c r="A318" s="37"/>
    </row>
    <row r="319" spans="1:1">
      <c r="A319" s="37"/>
    </row>
    <row r="320" spans="1:1">
      <c r="A320" s="37"/>
    </row>
    <row r="321" spans="1:1">
      <c r="A321" s="37"/>
    </row>
    <row r="322" spans="1:1">
      <c r="A322" s="37"/>
    </row>
    <row r="323" spans="1:1">
      <c r="A323" s="37"/>
    </row>
    <row r="324" spans="1:1">
      <c r="A324" s="37"/>
    </row>
    <row r="325" spans="1:1">
      <c r="A325" s="37"/>
    </row>
    <row r="326" spans="1:1">
      <c r="A326" s="37"/>
    </row>
    <row r="327" spans="1:1">
      <c r="A327" s="37"/>
    </row>
    <row r="328" spans="1:1">
      <c r="A328" s="37"/>
    </row>
    <row r="329" spans="1:1">
      <c r="A329" s="37"/>
    </row>
    <row r="330" spans="1:1">
      <c r="A330" s="37"/>
    </row>
    <row r="331" spans="1:1">
      <c r="A331" s="37"/>
    </row>
    <row r="332" spans="1:1">
      <c r="A332" s="37"/>
    </row>
    <row r="333" spans="1:1">
      <c r="A333" s="37"/>
    </row>
    <row r="334" spans="1:1">
      <c r="A334" s="37"/>
    </row>
    <row r="335" spans="1:1">
      <c r="A335" s="37"/>
    </row>
    <row r="336" spans="1:1">
      <c r="A336" s="37"/>
    </row>
    <row r="337" spans="1:1">
      <c r="A337" s="37"/>
    </row>
    <row r="338" spans="1:1">
      <c r="A338" s="37"/>
    </row>
    <row r="339" spans="1:1">
      <c r="A339" s="37"/>
    </row>
    <row r="340" spans="1:1">
      <c r="A340" s="37"/>
    </row>
    <row r="341" spans="1:1">
      <c r="A341" s="37"/>
    </row>
    <row r="342" spans="1:1">
      <c r="A342" s="37"/>
    </row>
    <row r="343" spans="1:1">
      <c r="A343" s="37"/>
    </row>
    <row r="344" spans="1:1">
      <c r="A344" s="37"/>
    </row>
    <row r="345" spans="1:1">
      <c r="A345" s="37"/>
    </row>
    <row r="346" spans="1:1">
      <c r="A346" s="37"/>
    </row>
    <row r="347" spans="1:1">
      <c r="A347" s="37"/>
    </row>
    <row r="348" spans="1:1">
      <c r="A348" s="37"/>
    </row>
    <row r="349" spans="1:1">
      <c r="A349" s="37"/>
    </row>
    <row r="350" spans="1:1">
      <c r="A350" s="37"/>
    </row>
    <row r="351" spans="1:1">
      <c r="A351" s="37"/>
    </row>
    <row r="352" spans="1:1">
      <c r="A352" s="37"/>
    </row>
    <row r="353" spans="1:1">
      <c r="A353" s="37"/>
    </row>
    <row r="354" spans="1:1">
      <c r="A354" s="37"/>
    </row>
    <row r="355" spans="1:1">
      <c r="A355" s="37"/>
    </row>
    <row r="356" spans="1:1">
      <c r="A356" s="37"/>
    </row>
    <row r="357" spans="1:1">
      <c r="A357" s="37"/>
    </row>
    <row r="358" spans="1:1">
      <c r="A358" s="37"/>
    </row>
    <row r="359" spans="1:1">
      <c r="A359" s="37"/>
    </row>
    <row r="360" spans="1:1">
      <c r="A360" s="37"/>
    </row>
    <row r="361" spans="1:1">
      <c r="A361" s="37"/>
    </row>
    <row r="362" spans="1:1">
      <c r="A362" s="37"/>
    </row>
    <row r="363" spans="1:1">
      <c r="A363" s="37"/>
    </row>
    <row r="364" spans="1:1">
      <c r="A364" s="37"/>
    </row>
    <row r="365" spans="1:1">
      <c r="A365" s="37"/>
    </row>
    <row r="366" spans="1:1">
      <c r="A366" s="37"/>
    </row>
    <row r="367" spans="1:1">
      <c r="A367" s="37"/>
    </row>
    <row r="368" spans="1:1">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sheetData>
  <hyperlinks>
    <hyperlink ref="A40" r:id="rId1" display="mailto:finance@chichester.gov.uk" xr:uid="{00000000-0004-0000-0200-000000000000}"/>
  </hyperlinks>
  <pageMargins left="0.70866141732283472" right="0.70866141732283472" top="0.74803149606299213" bottom="0.74803149606299213" header="0.31496062992125984" footer="0.31496062992125984"/>
  <pageSetup paperSize="9" scale="96" orientation="portrait" r:id="rId2"/>
  <rowBreaks count="1" manualBreakCount="1">
    <brk id="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2:J35"/>
  <sheetViews>
    <sheetView showGridLines="0" zoomScaleNormal="100" zoomScaleSheetLayoutView="100" workbookViewId="0"/>
  </sheetViews>
  <sheetFormatPr defaultRowHeight="14.5"/>
  <sheetData>
    <row r="22" spans="1:10" s="71" customFormat="1" ht="45">
      <c r="B22" s="73"/>
      <c r="C22" s="74" t="s">
        <v>131</v>
      </c>
      <c r="D22" s="73"/>
      <c r="E22" s="73"/>
      <c r="F22" s="73"/>
      <c r="G22" s="73"/>
      <c r="H22" s="73"/>
      <c r="I22" s="73"/>
      <c r="J22" s="73"/>
    </row>
    <row r="23" spans="1:10" ht="45">
      <c r="D23" s="74" t="s">
        <v>132</v>
      </c>
    </row>
    <row r="25" spans="1:10" ht="35">
      <c r="A25" s="10"/>
    </row>
    <row r="26" spans="1:10" ht="35">
      <c r="A26" s="10"/>
    </row>
    <row r="27" spans="1:10" ht="35">
      <c r="A27" s="10"/>
    </row>
    <row r="28" spans="1:10" ht="35">
      <c r="A28" s="10"/>
    </row>
    <row r="33" spans="1:1" ht="35">
      <c r="A33" s="12"/>
    </row>
    <row r="34" spans="1:1" ht="20">
      <c r="A34" s="11"/>
    </row>
    <row r="35" spans="1:1" ht="20">
      <c r="A35" s="11"/>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81"/>
  <sheetViews>
    <sheetView showGridLines="0" zoomScaleNormal="100" zoomScaleSheetLayoutView="80" workbookViewId="0">
      <selection activeCell="J22" sqref="J22"/>
    </sheetView>
  </sheetViews>
  <sheetFormatPr defaultColWidth="9.08984375" defaultRowHeight="14"/>
  <cols>
    <col min="1" max="1" width="59.08984375" style="16" customWidth="1"/>
    <col min="2" max="2" width="12" style="16" bestFit="1" customWidth="1"/>
    <col min="3" max="4" width="12" style="16" customWidth="1"/>
    <col min="5" max="5" width="1.90625" style="16" customWidth="1"/>
    <col min="6" max="6" width="12" style="16" bestFit="1" customWidth="1"/>
    <col min="7" max="8" width="12" style="16" customWidth="1"/>
    <col min="9" max="16384" width="9.08984375" style="16"/>
  </cols>
  <sheetData>
    <row r="1" spans="1:8" ht="18" customHeight="1">
      <c r="A1" s="138" t="s">
        <v>128</v>
      </c>
      <c r="B1" s="99"/>
      <c r="C1" s="99"/>
      <c r="D1" s="99"/>
      <c r="E1" s="99"/>
      <c r="F1" s="99"/>
      <c r="G1" s="138"/>
    </row>
    <row r="2" spans="1:8" ht="18" customHeight="1">
      <c r="A2" s="138" t="s">
        <v>500</v>
      </c>
      <c r="B2" s="99"/>
      <c r="C2" s="99"/>
      <c r="D2" s="99"/>
      <c r="E2" s="99"/>
      <c r="F2" s="374"/>
      <c r="G2" s="374"/>
      <c r="H2" s="132"/>
    </row>
    <row r="3" spans="1:8" ht="16" thickBot="1">
      <c r="A3" s="60"/>
      <c r="B3" s="61"/>
      <c r="C3" s="61"/>
      <c r="D3" s="61"/>
      <c r="E3" s="61"/>
      <c r="F3" s="61"/>
      <c r="G3" s="61"/>
      <c r="H3" s="62"/>
    </row>
    <row r="4" spans="1:8" ht="15.5">
      <c r="A4" s="60"/>
      <c r="B4" s="422" t="s">
        <v>424</v>
      </c>
      <c r="C4" s="423"/>
      <c r="D4" s="424"/>
      <c r="E4" s="209"/>
      <c r="F4" s="422" t="s">
        <v>501</v>
      </c>
      <c r="G4" s="423"/>
      <c r="H4" s="424"/>
    </row>
    <row r="5" spans="1:8" ht="15.5">
      <c r="A5" s="60"/>
      <c r="B5" s="211" t="s">
        <v>420</v>
      </c>
      <c r="C5" s="207" t="s">
        <v>1</v>
      </c>
      <c r="D5" s="212" t="s">
        <v>421</v>
      </c>
      <c r="E5" s="209"/>
      <c r="F5" s="211" t="s">
        <v>420</v>
      </c>
      <c r="G5" s="207" t="s">
        <v>1</v>
      </c>
      <c r="H5" s="212" t="s">
        <v>421</v>
      </c>
    </row>
    <row r="6" spans="1:8" ht="16" thickBot="1">
      <c r="A6" s="60"/>
      <c r="B6" s="147" t="s">
        <v>4</v>
      </c>
      <c r="C6" s="147" t="s">
        <v>4</v>
      </c>
      <c r="D6" s="147" t="s">
        <v>4</v>
      </c>
      <c r="E6" s="210"/>
      <c r="F6" s="147" t="s">
        <v>4</v>
      </c>
      <c r="G6" s="147" t="s">
        <v>4</v>
      </c>
      <c r="H6" s="147" t="s">
        <v>4</v>
      </c>
    </row>
    <row r="7" spans="1:8" ht="18" customHeight="1">
      <c r="A7" s="140" t="s">
        <v>127</v>
      </c>
      <c r="B7" s="75"/>
      <c r="C7" s="75"/>
      <c r="D7" s="75"/>
      <c r="E7" s="75"/>
      <c r="F7" s="75"/>
      <c r="G7" s="75"/>
      <c r="H7" s="151"/>
    </row>
    <row r="8" spans="1:8">
      <c r="A8" s="143" t="s">
        <v>712</v>
      </c>
      <c r="B8" s="76">
        <f>SUM('Regeneration and Property'!B15:B19)/1000</f>
        <v>2278.6999999999998</v>
      </c>
      <c r="C8" s="76">
        <f>SUM('Regeneration and Property'!B20)/1000</f>
        <v>-2310.5</v>
      </c>
      <c r="D8" s="76">
        <f>B8+C8</f>
        <v>-31.800000000000182</v>
      </c>
      <c r="E8" s="76"/>
      <c r="F8" s="76">
        <f>SUM('Regeneration and Property'!C15:C19)/1000</f>
        <v>2094.9</v>
      </c>
      <c r="G8" s="76">
        <f>SUM('Regeneration and Property'!C20)/1000</f>
        <v>-1917.1</v>
      </c>
      <c r="H8" s="76">
        <f>F8+G8</f>
        <v>177.80000000000018</v>
      </c>
    </row>
    <row r="9" spans="1:8">
      <c r="A9" s="143" t="s">
        <v>60</v>
      </c>
      <c r="B9" s="76">
        <f>SUM('Environmental Strategy'!B15:B19)/1000</f>
        <v>3063.7</v>
      </c>
      <c r="C9" s="76">
        <f>SUM('Environmental Strategy'!B20)/1000</f>
        <v>-1081.3</v>
      </c>
      <c r="D9" s="76">
        <f>B9+C9+1</f>
        <v>1983.3999999999999</v>
      </c>
      <c r="E9" s="76"/>
      <c r="F9" s="76">
        <f>SUM('Environmental Strategy'!C15:C19)/1000</f>
        <v>4506.8</v>
      </c>
      <c r="G9" s="76">
        <f>SUM('Environmental Strategy'!C20)/1000</f>
        <v>-2380.9</v>
      </c>
      <c r="H9" s="76">
        <f>F9+G9</f>
        <v>2125.9</v>
      </c>
    </row>
    <row r="10" spans="1:8">
      <c r="A10" s="143" t="s">
        <v>82</v>
      </c>
      <c r="B10" s="76">
        <f>SUM('Planning Services'!B15:B19)/1000</f>
        <v>4097.3</v>
      </c>
      <c r="C10" s="76">
        <f>SUM('Planning Services'!B20)/1000</f>
        <v>-2636.9</v>
      </c>
      <c r="D10" s="76">
        <f t="shared" ref="D10:D15" si="0">B10+C10</f>
        <v>1460.4</v>
      </c>
      <c r="E10" s="76"/>
      <c r="F10" s="76">
        <f>SUM('Planning Services'!C15:C19)/1000</f>
        <v>4233.8</v>
      </c>
      <c r="G10" s="76">
        <f>SUM('Planning Services'!C20)/1000</f>
        <v>-2532.8000000000002</v>
      </c>
      <c r="H10" s="76">
        <f t="shared" ref="H10:H12" si="1">F10+G10</f>
        <v>1701</v>
      </c>
    </row>
    <row r="11" spans="1:8">
      <c r="A11" s="143" t="s">
        <v>398</v>
      </c>
      <c r="B11" s="76">
        <f>SUM('Community and Wellbeing'!B15:B20)/1000</f>
        <v>2793.9</v>
      </c>
      <c r="C11" s="76">
        <f>SUM('Community and Wellbeing'!B21)/1000</f>
        <v>-832.4</v>
      </c>
      <c r="D11" s="76">
        <f t="shared" si="0"/>
        <v>1961.5</v>
      </c>
      <c r="E11" s="76"/>
      <c r="F11" s="76">
        <f>SUM('Community and Wellbeing'!C15:C20)/1000</f>
        <v>2770.7</v>
      </c>
      <c r="G11" s="76">
        <f>SUM('Community and Wellbeing'!C21)/1000</f>
        <v>-694.2</v>
      </c>
      <c r="H11" s="76">
        <f t="shared" si="1"/>
        <v>2076.5</v>
      </c>
    </row>
    <row r="12" spans="1:8">
      <c r="A12" s="373" t="s">
        <v>716</v>
      </c>
      <c r="B12" s="76">
        <f>SUM('Grwth, Eco Dev, Comms, Lic &amp; Ev'!B15:B19)/1000</f>
        <v>1561.2</v>
      </c>
      <c r="C12" s="76">
        <f>SUM('Grwth, Eco Dev, Comms, Lic &amp; Ev'!B20)/1000</f>
        <v>-588.9</v>
      </c>
      <c r="D12" s="76">
        <f t="shared" si="0"/>
        <v>972.30000000000007</v>
      </c>
      <c r="E12" s="76"/>
      <c r="F12" s="76">
        <f>SUM('Grwth, Eco Dev, Comms, Lic &amp; Ev'!C15:C19)/1000</f>
        <v>1617.2</v>
      </c>
      <c r="G12" s="76">
        <f>SUM('Grwth, Eco Dev, Comms, Lic &amp; Ev'!C20)/1000</f>
        <v>-615.9</v>
      </c>
      <c r="H12" s="76">
        <f t="shared" si="1"/>
        <v>1001.3000000000001</v>
      </c>
    </row>
    <row r="13" spans="1:8">
      <c r="A13" s="143" t="s">
        <v>407</v>
      </c>
      <c r="B13" s="76">
        <f>SUM('Housing, Revenues and Benefits'!B15:B20)/1000</f>
        <v>28781.599999999999</v>
      </c>
      <c r="C13" s="76">
        <f>SUM('Housing, Revenues and Benefits'!B21)/1000</f>
        <v>-25541.8</v>
      </c>
      <c r="D13" s="76">
        <f t="shared" si="0"/>
        <v>3239.7999999999993</v>
      </c>
      <c r="E13" s="76"/>
      <c r="F13" s="76">
        <f>SUM('Housing, Revenues and Benefits'!C15:C20)/1000</f>
        <v>26958.400000000001</v>
      </c>
      <c r="G13" s="76">
        <f>SUM('Housing, Revenues and Benefits'!C21)/1000</f>
        <v>-23917.7</v>
      </c>
      <c r="H13" s="76">
        <f>F13+G13</f>
        <v>3040.7000000000007</v>
      </c>
    </row>
    <row r="14" spans="1:8">
      <c r="A14" s="143" t="s">
        <v>783</v>
      </c>
      <c r="B14" s="76">
        <f>SUM('Culture, Sport and Place'!B15:B19)/1000</f>
        <v>5048.8</v>
      </c>
      <c r="C14" s="76">
        <f>SUM('Culture, Sport and Place'!B20)/1000</f>
        <v>-8280.7000000000007</v>
      </c>
      <c r="D14" s="76">
        <f>B14+C14+1</f>
        <v>-3230.9000000000005</v>
      </c>
      <c r="E14" s="76"/>
      <c r="F14" s="76">
        <f>SUM('Culture, Sport and Place'!C15:C19)/1000</f>
        <v>5189.8</v>
      </c>
      <c r="G14" s="76">
        <f>SUM('Culture, Sport and Place'!C20)/1000</f>
        <v>-9042.2999999999993</v>
      </c>
      <c r="H14" s="76">
        <f>F14+G14</f>
        <v>-3852.4999999999991</v>
      </c>
    </row>
    <row r="15" spans="1:8">
      <c r="A15" s="143" t="s">
        <v>406</v>
      </c>
      <c r="B15" s="76">
        <f>SUM('Finance, Corporate, CCS'!B15:B20)/1000</f>
        <v>16811.900000000001</v>
      </c>
      <c r="C15" s="76">
        <f>SUM('Finance, Corporate, CCS'!B21)/1000</f>
        <v>-5204.3999999999996</v>
      </c>
      <c r="D15" s="76">
        <f t="shared" si="0"/>
        <v>11607.500000000002</v>
      </c>
      <c r="E15" s="76"/>
      <c r="F15" s="76">
        <f>SUM('Finance, Corporate, CCS'!C15:C20)/1000</f>
        <v>17813.400000000001</v>
      </c>
      <c r="G15" s="76">
        <f>SUM('Finance, Corporate, CCS'!C21)/1000</f>
        <v>-5821.2</v>
      </c>
      <c r="H15" s="76">
        <f>'Finance, Corporate, CCS'!C22/1000</f>
        <v>11992.2</v>
      </c>
    </row>
    <row r="16" spans="1:8" ht="15.5">
      <c r="A16" s="140" t="s">
        <v>96</v>
      </c>
      <c r="B16" s="334">
        <f>SUM(B8:B15)+1</f>
        <v>64438.100000000006</v>
      </c>
      <c r="C16" s="334">
        <f>SUM(C8:C15)</f>
        <v>-46476.9</v>
      </c>
      <c r="D16" s="335">
        <f>SUM(D8:D15)</f>
        <v>17962.2</v>
      </c>
      <c r="E16" s="336"/>
      <c r="F16" s="334">
        <f>SUM(F8:F15)+1</f>
        <v>65186.000000000007</v>
      </c>
      <c r="G16" s="334">
        <f>SUM(G8:G15)+1</f>
        <v>-46921.099999999991</v>
      </c>
      <c r="H16" s="337">
        <f>SUM(H8:H15)+0.7</f>
        <v>18263.600000000002</v>
      </c>
    </row>
    <row r="17" spans="1:8">
      <c r="A17" s="63"/>
      <c r="B17" s="213"/>
      <c r="C17" s="214"/>
      <c r="D17" s="206"/>
      <c r="E17" s="255"/>
      <c r="F17" s="213"/>
      <c r="G17" s="214"/>
      <c r="H17" s="77"/>
    </row>
    <row r="18" spans="1:8">
      <c r="A18" s="139" t="s">
        <v>97</v>
      </c>
      <c r="B18" s="215"/>
      <c r="C18" s="216"/>
      <c r="D18" s="93"/>
      <c r="E18" s="244"/>
      <c r="F18" s="215"/>
      <c r="G18" s="216"/>
      <c r="H18" s="76"/>
    </row>
    <row r="19" spans="1:8">
      <c r="A19" s="143" t="s">
        <v>98</v>
      </c>
      <c r="B19" s="217"/>
      <c r="C19" s="218"/>
      <c r="D19" s="76">
        <f>-1992-2074</f>
        <v>-4066</v>
      </c>
      <c r="E19" s="245"/>
      <c r="F19" s="217"/>
      <c r="G19" s="218"/>
      <c r="H19" s="76">
        <f>-1681-708-1775</f>
        <v>-4164</v>
      </c>
    </row>
    <row r="20" spans="1:8">
      <c r="A20" s="143" t="s">
        <v>99</v>
      </c>
      <c r="B20" s="217"/>
      <c r="C20" s="218"/>
      <c r="D20" s="76">
        <v>-111</v>
      </c>
      <c r="E20" s="245"/>
      <c r="F20" s="217"/>
      <c r="G20" s="218"/>
      <c r="H20" s="76">
        <v>-114</v>
      </c>
    </row>
    <row r="21" spans="1:8">
      <c r="A21" s="144" t="s">
        <v>100</v>
      </c>
      <c r="B21" s="217"/>
      <c r="C21" s="218"/>
      <c r="D21" s="76">
        <v>3</v>
      </c>
      <c r="E21" s="245"/>
      <c r="F21" s="217"/>
      <c r="G21" s="218"/>
      <c r="H21" s="76">
        <v>1</v>
      </c>
    </row>
    <row r="22" spans="1:8">
      <c r="A22" s="143" t="s">
        <v>101</v>
      </c>
      <c r="B22" s="217"/>
      <c r="C22" s="218"/>
      <c r="D22" s="76">
        <v>-815</v>
      </c>
      <c r="E22" s="245"/>
      <c r="F22" s="217"/>
      <c r="G22" s="218"/>
      <c r="H22" s="76">
        <v>-730</v>
      </c>
    </row>
    <row r="23" spans="1:8">
      <c r="A23" s="143" t="s">
        <v>102</v>
      </c>
      <c r="B23" s="217"/>
      <c r="C23" s="218"/>
      <c r="D23" s="78">
        <v>-30</v>
      </c>
      <c r="E23" s="245"/>
      <c r="F23" s="217"/>
      <c r="G23" s="218"/>
      <c r="H23" s="78">
        <v>-30</v>
      </c>
    </row>
    <row r="24" spans="1:8">
      <c r="A24" s="63"/>
      <c r="B24" s="219"/>
      <c r="C24" s="220"/>
      <c r="D24" s="412">
        <f>SUM(D19:D23)</f>
        <v>-5019</v>
      </c>
      <c r="E24" s="246"/>
      <c r="F24" s="257"/>
      <c r="G24" s="258"/>
      <c r="H24" s="412">
        <f>SUM(H19:H23)</f>
        <v>-5037</v>
      </c>
    </row>
    <row r="25" spans="1:8">
      <c r="A25" s="63"/>
      <c r="B25" s="219"/>
      <c r="C25" s="220"/>
      <c r="D25" s="79"/>
      <c r="E25" s="246"/>
      <c r="F25" s="257"/>
      <c r="G25" s="258"/>
      <c r="H25" s="80"/>
    </row>
    <row r="26" spans="1:8">
      <c r="A26" s="271" t="s">
        <v>428</v>
      </c>
      <c r="B26" s="219"/>
      <c r="C26" s="220"/>
      <c r="D26" s="79"/>
      <c r="E26" s="246"/>
      <c r="F26" s="257"/>
      <c r="G26" s="258"/>
      <c r="H26" s="80"/>
    </row>
    <row r="27" spans="1:8">
      <c r="A27" s="145" t="s">
        <v>425</v>
      </c>
      <c r="B27" s="217"/>
      <c r="C27" s="218"/>
      <c r="D27" s="76">
        <v>19</v>
      </c>
      <c r="E27" s="245"/>
      <c r="F27" s="217"/>
      <c r="G27" s="218"/>
      <c r="H27" s="76">
        <v>15</v>
      </c>
    </row>
    <row r="28" spans="1:8">
      <c r="A28" s="143" t="s">
        <v>429</v>
      </c>
      <c r="B28" s="215"/>
      <c r="C28" s="216"/>
      <c r="D28" s="76">
        <v>143</v>
      </c>
      <c r="E28" s="244"/>
      <c r="F28" s="217"/>
      <c r="G28" s="218"/>
      <c r="H28" s="76">
        <v>0</v>
      </c>
    </row>
    <row r="29" spans="1:8">
      <c r="A29" s="143" t="s">
        <v>422</v>
      </c>
      <c r="B29" s="215"/>
      <c r="C29" s="216"/>
      <c r="D29" s="76">
        <v>11451</v>
      </c>
      <c r="E29" s="244"/>
      <c r="F29" s="217"/>
      <c r="G29" s="218"/>
      <c r="H29" s="76">
        <v>12352</v>
      </c>
    </row>
    <row r="30" spans="1:8">
      <c r="A30" s="143"/>
      <c r="B30" s="215"/>
      <c r="C30" s="216"/>
      <c r="D30" s="413">
        <f>SUM(D27:D29)</f>
        <v>11613</v>
      </c>
      <c r="E30" s="244"/>
      <c r="F30" s="217"/>
      <c r="G30" s="218"/>
      <c r="H30" s="413">
        <f>SUM(H27:H29)</f>
        <v>12367</v>
      </c>
    </row>
    <row r="31" spans="1:8">
      <c r="A31" s="64"/>
      <c r="B31" s="215"/>
      <c r="C31" s="216"/>
      <c r="D31" s="93"/>
      <c r="E31" s="244"/>
      <c r="F31" s="217"/>
      <c r="G31" s="218"/>
      <c r="H31" s="76"/>
    </row>
    <row r="32" spans="1:8">
      <c r="A32" s="142" t="s">
        <v>489</v>
      </c>
      <c r="B32" s="215"/>
      <c r="C32" s="216"/>
      <c r="D32" s="93"/>
      <c r="E32" s="244"/>
      <c r="F32" s="217"/>
      <c r="G32" s="218"/>
      <c r="H32" s="76"/>
    </row>
    <row r="33" spans="1:8">
      <c r="A33" s="146" t="s">
        <v>426</v>
      </c>
      <c r="B33" s="221"/>
      <c r="C33" s="222"/>
      <c r="D33" s="81">
        <v>-2537</v>
      </c>
      <c r="E33" s="247"/>
      <c r="F33" s="221"/>
      <c r="G33" s="222"/>
      <c r="H33" s="81">
        <v>-167</v>
      </c>
    </row>
    <row r="34" spans="1:8">
      <c r="A34" s="146" t="s">
        <v>427</v>
      </c>
      <c r="B34" s="221"/>
      <c r="C34" s="222"/>
      <c r="D34" s="81">
        <v>-4460</v>
      </c>
      <c r="E34" s="247"/>
      <c r="F34" s="221"/>
      <c r="G34" s="222"/>
      <c r="H34" s="81">
        <v>-4088</v>
      </c>
    </row>
    <row r="35" spans="1:8">
      <c r="A35" s="146" t="s">
        <v>356</v>
      </c>
      <c r="B35" s="217"/>
      <c r="C35" s="218"/>
      <c r="D35" s="76">
        <f>-550+23</f>
        <v>-527</v>
      </c>
      <c r="E35" s="245"/>
      <c r="F35" s="217"/>
      <c r="G35" s="218"/>
      <c r="H35" s="76">
        <v>-901</v>
      </c>
    </row>
    <row r="36" spans="1:8">
      <c r="A36" s="146" t="s">
        <v>494</v>
      </c>
      <c r="B36" s="221"/>
      <c r="C36" s="222"/>
      <c r="D36" s="81">
        <f>609-23</f>
        <v>586</v>
      </c>
      <c r="E36" s="247"/>
      <c r="F36" s="221"/>
      <c r="G36" s="222"/>
      <c r="H36" s="81">
        <v>-72</v>
      </c>
    </row>
    <row r="37" spans="1:8">
      <c r="A37" s="65"/>
      <c r="B37" s="230"/>
      <c r="C37" s="231"/>
      <c r="D37" s="413">
        <f>SUM(D33:D36)</f>
        <v>-6938</v>
      </c>
      <c r="E37" s="256"/>
      <c r="F37" s="230"/>
      <c r="G37" s="231"/>
      <c r="H37" s="413">
        <f>SUM(H33:H36)</f>
        <v>-5228</v>
      </c>
    </row>
    <row r="38" spans="1:8">
      <c r="A38" s="65"/>
      <c r="B38" s="232"/>
      <c r="C38" s="233"/>
      <c r="D38" s="94"/>
      <c r="E38" s="248"/>
      <c r="F38" s="232"/>
      <c r="G38" s="233"/>
      <c r="H38" s="82"/>
    </row>
    <row r="39" spans="1:8" ht="16" thickBot="1">
      <c r="A39" s="141" t="s">
        <v>120</v>
      </c>
      <c r="B39" s="234"/>
      <c r="C39" s="235"/>
      <c r="D39" s="83">
        <f>D16+D24+D30+D37</f>
        <v>17618.2</v>
      </c>
      <c r="E39" s="267"/>
      <c r="F39" s="234"/>
      <c r="G39" s="235"/>
      <c r="H39" s="83">
        <f>H16+H24+H30+H37</f>
        <v>20365.600000000002</v>
      </c>
    </row>
    <row r="40" spans="1:8" ht="14.5" thickTop="1">
      <c r="A40" s="54"/>
      <c r="B40" s="103"/>
      <c r="C40" s="223"/>
      <c r="D40" s="87"/>
      <c r="E40" s="249"/>
      <c r="F40" s="259"/>
      <c r="G40" s="260"/>
      <c r="H40" s="84"/>
    </row>
    <row r="41" spans="1:8">
      <c r="A41" s="59" t="s">
        <v>111</v>
      </c>
      <c r="B41" s="103"/>
      <c r="C41" s="223"/>
      <c r="D41" s="87"/>
      <c r="E41" s="249"/>
      <c r="F41" s="259"/>
      <c r="G41" s="260"/>
      <c r="H41" s="85"/>
    </row>
    <row r="42" spans="1:8">
      <c r="A42" s="40" t="s">
        <v>112</v>
      </c>
      <c r="B42" s="57"/>
      <c r="C42" s="224"/>
      <c r="D42" s="86">
        <f>-19074-163</f>
        <v>-19237</v>
      </c>
      <c r="E42" s="250"/>
      <c r="F42" s="261"/>
      <c r="G42" s="262"/>
      <c r="H42" s="86">
        <f>-20302-184</f>
        <v>-20486</v>
      </c>
    </row>
    <row r="43" spans="1:8">
      <c r="A43" s="40" t="s">
        <v>113</v>
      </c>
      <c r="B43" s="57"/>
      <c r="C43" s="224"/>
      <c r="D43" s="86">
        <v>18832</v>
      </c>
      <c r="E43" s="250"/>
      <c r="F43" s="261"/>
      <c r="G43" s="262"/>
      <c r="H43" s="86">
        <v>19025</v>
      </c>
    </row>
    <row r="44" spans="1:8">
      <c r="A44" s="40" t="s">
        <v>114</v>
      </c>
      <c r="B44" s="57"/>
      <c r="C44" s="224"/>
      <c r="D44" s="86">
        <v>-6187</v>
      </c>
      <c r="E44" s="250"/>
      <c r="F44" s="261"/>
      <c r="G44" s="262"/>
      <c r="H44" s="86">
        <f>-5165-28</f>
        <v>-5193</v>
      </c>
    </row>
    <row r="45" spans="1:8">
      <c r="A45" s="40" t="s">
        <v>115</v>
      </c>
      <c r="B45" s="57"/>
      <c r="C45" s="224"/>
      <c r="D45" s="86">
        <v>1634</v>
      </c>
      <c r="E45" s="250"/>
      <c r="F45" s="261"/>
      <c r="G45" s="262"/>
      <c r="H45" s="86">
        <v>1515</v>
      </c>
    </row>
    <row r="46" spans="1:8">
      <c r="A46" s="40" t="s">
        <v>124</v>
      </c>
      <c r="B46" s="57"/>
      <c r="C46" s="224"/>
      <c r="D46" s="88">
        <v>-281</v>
      </c>
      <c r="E46" s="250"/>
      <c r="F46" s="261"/>
      <c r="G46" s="262"/>
      <c r="H46" s="88">
        <v>56</v>
      </c>
    </row>
    <row r="47" spans="1:8">
      <c r="A47" s="40"/>
      <c r="B47" s="57"/>
      <c r="C47" s="224"/>
      <c r="D47" s="86">
        <f>SUM(D42:D46)</f>
        <v>-5239</v>
      </c>
      <c r="E47" s="250"/>
      <c r="F47" s="261"/>
      <c r="G47" s="262"/>
      <c r="H47" s="86">
        <f>SUM(H42:H46)</f>
        <v>-5083</v>
      </c>
    </row>
    <row r="48" spans="1:8">
      <c r="A48" s="59" t="s">
        <v>108</v>
      </c>
      <c r="B48" s="225"/>
      <c r="C48" s="226"/>
      <c r="D48" s="95"/>
      <c r="E48" s="251"/>
      <c r="F48" s="263"/>
      <c r="G48" s="264"/>
      <c r="H48" s="85"/>
    </row>
    <row r="49" spans="1:8">
      <c r="A49" s="40" t="s">
        <v>109</v>
      </c>
      <c r="B49" s="103"/>
      <c r="C49" s="223"/>
      <c r="D49" s="87">
        <v>-257</v>
      </c>
      <c r="E49" s="249"/>
      <c r="F49" s="259"/>
      <c r="G49" s="260"/>
      <c r="H49" s="87">
        <v>0</v>
      </c>
    </row>
    <row r="50" spans="1:8">
      <c r="A50" s="40" t="s">
        <v>358</v>
      </c>
      <c r="B50" s="103"/>
      <c r="C50" s="223"/>
      <c r="D50" s="87">
        <v>-15</v>
      </c>
      <c r="E50" s="249"/>
      <c r="F50" s="259"/>
      <c r="G50" s="260"/>
      <c r="H50" s="87">
        <v>0</v>
      </c>
    </row>
    <row r="51" spans="1:8">
      <c r="A51" s="40" t="s">
        <v>492</v>
      </c>
      <c r="B51" s="103"/>
      <c r="C51" s="223"/>
      <c r="D51" s="87">
        <v>-546</v>
      </c>
      <c r="E51" s="249"/>
      <c r="F51" s="259"/>
      <c r="G51" s="260"/>
      <c r="H51" s="87">
        <v>0</v>
      </c>
    </row>
    <row r="52" spans="1:8">
      <c r="A52" s="40" t="s">
        <v>359</v>
      </c>
      <c r="B52" s="103"/>
      <c r="C52" s="223"/>
      <c r="D52" s="87">
        <v>-44</v>
      </c>
      <c r="E52" s="249"/>
      <c r="F52" s="259"/>
      <c r="G52" s="260"/>
      <c r="H52" s="87">
        <v>0</v>
      </c>
    </row>
    <row r="53" spans="1:8">
      <c r="A53" s="40" t="s">
        <v>502</v>
      </c>
      <c r="B53" s="103"/>
      <c r="C53" s="223"/>
      <c r="D53" s="87">
        <v>0</v>
      </c>
      <c r="E53" s="249"/>
      <c r="F53" s="259"/>
      <c r="G53" s="260"/>
      <c r="H53" s="87">
        <v>-190</v>
      </c>
    </row>
    <row r="54" spans="1:8">
      <c r="A54" s="40" t="s">
        <v>503</v>
      </c>
      <c r="B54" s="103"/>
      <c r="C54" s="223"/>
      <c r="D54" s="89">
        <v>0</v>
      </c>
      <c r="E54" s="249"/>
      <c r="F54" s="259"/>
      <c r="G54" s="260"/>
      <c r="H54" s="89">
        <f>-991+73</f>
        <v>-918</v>
      </c>
    </row>
    <row r="55" spans="1:8">
      <c r="A55" s="40"/>
      <c r="B55" s="57"/>
      <c r="C55" s="224"/>
      <c r="D55" s="86">
        <f>SUM(D49:D54)</f>
        <v>-862</v>
      </c>
      <c r="E55" s="250"/>
      <c r="F55" s="261"/>
      <c r="G55" s="262"/>
      <c r="H55" s="86">
        <f>SUM(H49:H54)</f>
        <v>-1108</v>
      </c>
    </row>
    <row r="56" spans="1:8">
      <c r="A56" s="59" t="s">
        <v>110</v>
      </c>
      <c r="B56" s="103"/>
      <c r="C56" s="223"/>
      <c r="D56" s="87"/>
      <c r="E56" s="249"/>
      <c r="F56" s="259"/>
      <c r="G56" s="260"/>
      <c r="H56" s="85"/>
    </row>
    <row r="57" spans="1:8">
      <c r="A57" s="40" t="s">
        <v>493</v>
      </c>
      <c r="B57" s="57"/>
      <c r="C57" s="224"/>
      <c r="D57" s="86">
        <v>-1279</v>
      </c>
      <c r="E57" s="250"/>
      <c r="F57" s="261"/>
      <c r="G57" s="262"/>
      <c r="H57" s="86">
        <v>-824</v>
      </c>
    </row>
    <row r="58" spans="1:8">
      <c r="A58" s="40" t="s">
        <v>504</v>
      </c>
      <c r="B58" s="57"/>
      <c r="C58" s="224"/>
      <c r="D58" s="88">
        <v>0</v>
      </c>
      <c r="E58" s="250"/>
      <c r="F58" s="261"/>
      <c r="G58" s="262"/>
      <c r="H58" s="88">
        <v>-2000</v>
      </c>
    </row>
    <row r="59" spans="1:8">
      <c r="A59" s="54"/>
      <c r="B59" s="57"/>
      <c r="C59" s="224"/>
      <c r="D59" s="86">
        <f>SUM(D57:D58)</f>
        <v>-1279</v>
      </c>
      <c r="E59" s="250"/>
      <c r="F59" s="261"/>
      <c r="G59" s="262"/>
      <c r="H59" s="86">
        <f>SUM(H57:H58)</f>
        <v>-2824</v>
      </c>
    </row>
    <row r="60" spans="1:8">
      <c r="A60" s="54"/>
      <c r="B60" s="103"/>
      <c r="C60" s="223"/>
      <c r="D60" s="87"/>
      <c r="E60" s="249"/>
      <c r="F60" s="259"/>
      <c r="G60" s="260"/>
      <c r="H60" s="87"/>
    </row>
    <row r="61" spans="1:8">
      <c r="A61" s="44" t="s">
        <v>125</v>
      </c>
      <c r="B61" s="57"/>
      <c r="C61" s="224"/>
      <c r="D61" s="86">
        <v>235</v>
      </c>
      <c r="E61" s="250"/>
      <c r="F61" s="261"/>
      <c r="G61" s="262"/>
      <c r="H61" s="86">
        <v>118</v>
      </c>
    </row>
    <row r="62" spans="1:8">
      <c r="B62" s="208"/>
      <c r="C62" s="227"/>
      <c r="D62" s="85"/>
      <c r="E62" s="252"/>
      <c r="F62" s="238"/>
      <c r="G62" s="239"/>
      <c r="H62" s="85"/>
    </row>
    <row r="63" spans="1:8" ht="15.5">
      <c r="A63" s="41" t="s">
        <v>126</v>
      </c>
      <c r="B63" s="236"/>
      <c r="C63" s="237"/>
      <c r="D63" s="96">
        <f>D39+D47+D55+D59+D61</f>
        <v>10473.200000000001</v>
      </c>
      <c r="E63" s="268"/>
      <c r="F63" s="236"/>
      <c r="G63" s="237"/>
      <c r="H63" s="152">
        <f>H39+H47+H55+H59+H61</f>
        <v>11468.600000000002</v>
      </c>
    </row>
    <row r="64" spans="1:8">
      <c r="B64" s="238"/>
      <c r="C64" s="239"/>
      <c r="D64" s="85"/>
      <c r="E64" s="252"/>
      <c r="F64" s="238"/>
      <c r="G64" s="239"/>
      <c r="H64" s="85"/>
    </row>
    <row r="65" spans="1:8">
      <c r="A65" s="40" t="s">
        <v>121</v>
      </c>
      <c r="B65" s="240"/>
      <c r="C65" s="241"/>
      <c r="D65" s="90">
        <v>56163</v>
      </c>
      <c r="E65" s="253"/>
      <c r="F65" s="240"/>
      <c r="G65" s="241"/>
      <c r="H65" s="90">
        <v>59713</v>
      </c>
    </row>
    <row r="66" spans="1:8">
      <c r="B66" s="238"/>
      <c r="C66" s="239"/>
      <c r="D66" s="85"/>
      <c r="E66" s="252"/>
      <c r="F66" s="238"/>
      <c r="G66" s="239"/>
      <c r="H66" s="85"/>
    </row>
    <row r="67" spans="1:8">
      <c r="A67" s="44" t="s">
        <v>122</v>
      </c>
      <c r="B67" s="242"/>
      <c r="C67" s="243"/>
      <c r="D67" s="97">
        <f>D63/D65*1000</f>
        <v>186.47864252265728</v>
      </c>
      <c r="E67" s="269"/>
      <c r="F67" s="242"/>
      <c r="G67" s="243"/>
      <c r="H67" s="153">
        <f>H63/H65*1000</f>
        <v>192.06203004370911</v>
      </c>
    </row>
    <row r="68" spans="1:8">
      <c r="B68" s="208"/>
      <c r="C68" s="227"/>
      <c r="D68" s="85"/>
      <c r="E68" s="252"/>
      <c r="F68" s="238"/>
      <c r="G68" s="239"/>
      <c r="H68" s="85"/>
    </row>
    <row r="69" spans="1:8">
      <c r="A69" s="40" t="s">
        <v>495</v>
      </c>
      <c r="B69" s="208"/>
      <c r="C69" s="227"/>
      <c r="D69" s="292">
        <v>5.41</v>
      </c>
      <c r="E69" s="252"/>
      <c r="F69" s="238"/>
      <c r="G69" s="239"/>
      <c r="H69" s="292">
        <f>H67-D67</f>
        <v>5.5833875210518329</v>
      </c>
    </row>
    <row r="70" spans="1:8" ht="3.75" customHeight="1">
      <c r="A70" s="40"/>
      <c r="B70" s="208"/>
      <c r="C70" s="227"/>
      <c r="D70" s="85"/>
      <c r="E70" s="252"/>
      <c r="F70" s="238"/>
      <c r="G70" s="239"/>
      <c r="H70" s="292"/>
    </row>
    <row r="71" spans="1:8">
      <c r="A71" s="40" t="s">
        <v>123</v>
      </c>
      <c r="B71" s="228"/>
      <c r="C71" s="229"/>
      <c r="D71" s="91">
        <f>SUM(181.07-175.81)/175.81</f>
        <v>2.9918662192139189E-2</v>
      </c>
      <c r="E71" s="254"/>
      <c r="F71" s="265"/>
      <c r="G71" s="266"/>
      <c r="H71" s="91">
        <f>SUM(H67-D67)/D67</f>
        <v>2.9941163478672619E-2</v>
      </c>
    </row>
    <row r="72" spans="1:8" ht="14.5" thickBot="1">
      <c r="B72" s="228"/>
      <c r="C72" s="229"/>
      <c r="D72" s="98"/>
      <c r="E72" s="254"/>
      <c r="F72" s="265"/>
      <c r="G72" s="266"/>
      <c r="H72" s="92"/>
    </row>
    <row r="73" spans="1:8">
      <c r="E73" s="208"/>
      <c r="F73" s="238"/>
      <c r="G73" s="238"/>
    </row>
    <row r="74" spans="1:8">
      <c r="E74" s="208"/>
      <c r="F74" s="238"/>
      <c r="G74" s="238"/>
    </row>
    <row r="75" spans="1:8">
      <c r="E75" s="208"/>
      <c r="F75" s="238"/>
      <c r="G75" s="238"/>
    </row>
    <row r="76" spans="1:8">
      <c r="E76" s="208"/>
      <c r="F76" s="238"/>
      <c r="G76" s="238"/>
    </row>
    <row r="77" spans="1:8">
      <c r="E77" s="208"/>
      <c r="F77" s="238"/>
      <c r="G77" s="238"/>
    </row>
    <row r="78" spans="1:8">
      <c r="E78" s="208"/>
      <c r="F78" s="238"/>
      <c r="G78" s="238"/>
    </row>
    <row r="79" spans="1:8">
      <c r="E79" s="208"/>
      <c r="F79" s="238"/>
      <c r="G79" s="238"/>
    </row>
    <row r="80" spans="1:8">
      <c r="E80" s="208"/>
    </row>
    <row r="81" spans="5:5">
      <c r="E81" s="208"/>
    </row>
  </sheetData>
  <mergeCells count="2">
    <mergeCell ref="B4:D4"/>
    <mergeCell ref="F4:H4"/>
  </mergeCells>
  <pageMargins left="0.31496062992125984" right="0.31496062992125984" top="0.55118110236220474" bottom="0.55118110236220474"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7"/>
  <sheetViews>
    <sheetView showGridLines="0" zoomScaleNormal="100" zoomScaleSheetLayoutView="100" workbookViewId="0"/>
  </sheetViews>
  <sheetFormatPr defaultRowHeight="14.5"/>
  <cols>
    <col min="1" max="1" width="81.90625" customWidth="1"/>
    <col min="2" max="2" width="8.36328125" customWidth="1"/>
  </cols>
  <sheetData>
    <row r="1" spans="1:2" ht="15.5">
      <c r="B1" s="67"/>
    </row>
    <row r="2" spans="1:2" ht="15.5">
      <c r="A2" s="41" t="s">
        <v>586</v>
      </c>
    </row>
    <row r="3" spans="1:2" ht="50.25" customHeight="1">
      <c r="A3" s="362" t="s">
        <v>805</v>
      </c>
      <c r="B3" s="69"/>
    </row>
    <row r="4" spans="1:2">
      <c r="A4" s="70"/>
      <c r="B4" s="69"/>
    </row>
    <row r="5" spans="1:2">
      <c r="A5" s="48" t="s">
        <v>103</v>
      </c>
      <c r="B5" s="55" t="s">
        <v>4</v>
      </c>
    </row>
    <row r="6" spans="1:2">
      <c r="A6" s="49" t="s">
        <v>587</v>
      </c>
      <c r="B6" s="50">
        <v>17618</v>
      </c>
    </row>
    <row r="7" spans="1:2">
      <c r="A7" s="51"/>
      <c r="B7" s="52"/>
    </row>
    <row r="8" spans="1:2" s="16" customFormat="1" ht="14">
      <c r="A8" s="154" t="s">
        <v>360</v>
      </c>
      <c r="B8" s="52"/>
    </row>
    <row r="9" spans="1:2" s="16" customFormat="1" ht="14">
      <c r="A9" s="56" t="s">
        <v>588</v>
      </c>
      <c r="B9" s="156">
        <v>1040</v>
      </c>
    </row>
    <row r="10" spans="1:2" s="16" customFormat="1" ht="14">
      <c r="A10" s="56" t="s">
        <v>589</v>
      </c>
      <c r="B10" s="155">
        <v>545</v>
      </c>
    </row>
    <row r="11" spans="1:2" s="16" customFormat="1" ht="14">
      <c r="A11" s="56" t="s">
        <v>590</v>
      </c>
      <c r="B11" s="155">
        <v>203</v>
      </c>
    </row>
    <row r="12" spans="1:2" s="16" customFormat="1" ht="14">
      <c r="A12" s="56" t="s">
        <v>591</v>
      </c>
      <c r="B12" s="157">
        <v>-582</v>
      </c>
    </row>
    <row r="13" spans="1:2" s="16" customFormat="1" ht="14">
      <c r="A13" s="56"/>
      <c r="B13" s="358">
        <f>SUM(B9:B12)</f>
        <v>1206</v>
      </c>
    </row>
    <row r="14" spans="1:2" s="16" customFormat="1" ht="14">
      <c r="A14" s="53" t="s">
        <v>104</v>
      </c>
      <c r="B14" s="359"/>
    </row>
    <row r="15" spans="1:2" s="16" customFormat="1" ht="14">
      <c r="A15" s="56" t="s">
        <v>592</v>
      </c>
      <c r="B15" s="358">
        <v>100</v>
      </c>
    </row>
    <row r="16" spans="1:2" s="16" customFormat="1" ht="14">
      <c r="A16" s="56" t="s">
        <v>593</v>
      </c>
      <c r="B16" s="358">
        <v>75</v>
      </c>
    </row>
    <row r="17" spans="1:7" s="16" customFormat="1" ht="14">
      <c r="A17" s="56" t="s">
        <v>594</v>
      </c>
      <c r="B17" s="358">
        <v>82</v>
      </c>
    </row>
    <row r="18" spans="1:7" s="16" customFormat="1" ht="14">
      <c r="A18" s="56" t="s">
        <v>595</v>
      </c>
      <c r="B18" s="358">
        <v>52</v>
      </c>
    </row>
    <row r="19" spans="1:7" s="16" customFormat="1" ht="14">
      <c r="A19" s="56" t="s">
        <v>596</v>
      </c>
      <c r="B19" s="358">
        <v>50</v>
      </c>
    </row>
    <row r="20" spans="1:7" s="16" customFormat="1" ht="14">
      <c r="A20" s="56" t="s">
        <v>597</v>
      </c>
      <c r="B20" s="360">
        <v>50</v>
      </c>
    </row>
    <row r="21" spans="1:7" s="16" customFormat="1" ht="14">
      <c r="A21" s="40"/>
      <c r="B21" s="338">
        <f>SUM(B15:B20)</f>
        <v>409</v>
      </c>
    </row>
    <row r="22" spans="1:7" s="16" customFormat="1" ht="14">
      <c r="A22" s="53" t="s">
        <v>598</v>
      </c>
      <c r="B22" s="338"/>
    </row>
    <row r="23" spans="1:7" s="16" customFormat="1" ht="14">
      <c r="A23" s="56" t="s">
        <v>682</v>
      </c>
      <c r="B23" s="338">
        <v>-203</v>
      </c>
    </row>
    <row r="24" spans="1:7" s="16" customFormat="1" ht="14">
      <c r="A24" s="56" t="s">
        <v>683</v>
      </c>
      <c r="B24" s="338">
        <v>-160</v>
      </c>
    </row>
    <row r="25" spans="1:7" s="16" customFormat="1" ht="14">
      <c r="A25" s="56" t="s">
        <v>684</v>
      </c>
      <c r="B25" s="338">
        <v>-143</v>
      </c>
    </row>
    <row r="26" spans="1:7" s="16" customFormat="1" ht="14">
      <c r="A26" s="56" t="s">
        <v>685</v>
      </c>
      <c r="B26" s="339">
        <v>-130</v>
      </c>
    </row>
    <row r="27" spans="1:7" s="16" customFormat="1" ht="14">
      <c r="A27" s="40"/>
      <c r="B27" s="338">
        <f>SUM(B23:B26)</f>
        <v>-636</v>
      </c>
    </row>
    <row r="28" spans="1:7" s="16" customFormat="1" ht="14">
      <c r="A28" s="340" t="s">
        <v>487</v>
      </c>
      <c r="B28" s="341"/>
      <c r="C28" s="342"/>
      <c r="D28" s="342"/>
      <c r="E28" s="342"/>
      <c r="F28" s="342"/>
      <c r="G28" s="342"/>
    </row>
    <row r="29" spans="1:7" s="16" customFormat="1" ht="14">
      <c r="A29" s="343" t="s">
        <v>688</v>
      </c>
      <c r="B29" s="350">
        <v>299</v>
      </c>
      <c r="C29" s="342"/>
      <c r="D29" s="342"/>
      <c r="E29" s="342"/>
      <c r="F29" s="342"/>
    </row>
    <row r="30" spans="1:7" s="16" customFormat="1" ht="14">
      <c r="A30" s="343" t="s">
        <v>689</v>
      </c>
      <c r="B30" s="344">
        <v>220</v>
      </c>
      <c r="C30" s="342"/>
      <c r="D30" s="342"/>
      <c r="E30" s="342"/>
      <c r="F30" s="342"/>
      <c r="G30" s="342"/>
    </row>
    <row r="31" spans="1:7" s="16" customFormat="1" ht="14">
      <c r="A31" s="343" t="s">
        <v>690</v>
      </c>
      <c r="B31" s="344">
        <v>218</v>
      </c>
      <c r="C31" s="342"/>
      <c r="D31" s="342"/>
      <c r="E31" s="342"/>
      <c r="F31" s="342"/>
      <c r="G31" s="342"/>
    </row>
    <row r="32" spans="1:7" s="16" customFormat="1" ht="14">
      <c r="A32" s="343" t="s">
        <v>691</v>
      </c>
      <c r="B32" s="345">
        <v>89</v>
      </c>
      <c r="C32" s="342"/>
      <c r="D32" s="342"/>
      <c r="E32" s="342"/>
      <c r="F32" s="342"/>
      <c r="G32" s="342"/>
    </row>
    <row r="33" spans="1:7" s="16" customFormat="1" ht="14">
      <c r="A33" s="343"/>
      <c r="B33" s="338">
        <f>SUM(B29:B32)</f>
        <v>826</v>
      </c>
      <c r="C33" s="342"/>
      <c r="D33" s="342"/>
      <c r="E33" s="342"/>
      <c r="F33" s="342"/>
      <c r="G33" s="342"/>
    </row>
    <row r="34" spans="1:7" s="16" customFormat="1" ht="14">
      <c r="A34" s="340" t="s">
        <v>105</v>
      </c>
      <c r="B34" s="341"/>
      <c r="C34" s="342"/>
      <c r="D34" s="342"/>
      <c r="E34" s="342"/>
    </row>
    <row r="35" spans="1:7" s="16" customFormat="1" ht="14">
      <c r="A35" s="343" t="s">
        <v>692</v>
      </c>
      <c r="B35" s="341">
        <v>-289</v>
      </c>
      <c r="C35" s="342"/>
      <c r="D35" s="342"/>
      <c r="E35" s="342"/>
    </row>
    <row r="36" spans="1:7" s="16" customFormat="1" ht="14">
      <c r="A36" s="343" t="s">
        <v>693</v>
      </c>
      <c r="B36" s="341">
        <v>-103</v>
      </c>
      <c r="C36" s="342"/>
      <c r="D36" s="342"/>
      <c r="E36" s="342"/>
    </row>
    <row r="37" spans="1:7" s="16" customFormat="1" ht="14">
      <c r="A37" s="343" t="s">
        <v>694</v>
      </c>
      <c r="B37" s="341">
        <v>-86</v>
      </c>
      <c r="C37" s="342"/>
      <c r="D37" s="342"/>
      <c r="E37" s="342"/>
    </row>
    <row r="38" spans="1:7" s="16" customFormat="1" ht="14">
      <c r="A38" s="343" t="s">
        <v>695</v>
      </c>
      <c r="B38" s="341">
        <v>-67</v>
      </c>
      <c r="C38" s="342"/>
      <c r="D38" s="342"/>
      <c r="E38" s="342"/>
    </row>
    <row r="39" spans="1:7" s="16" customFormat="1" ht="14">
      <c r="A39" s="343" t="s">
        <v>696</v>
      </c>
      <c r="B39" s="345">
        <v>-53</v>
      </c>
      <c r="C39" s="342"/>
      <c r="D39" s="342"/>
      <c r="E39" s="342"/>
    </row>
    <row r="40" spans="1:7" s="16" customFormat="1" ht="14">
      <c r="A40" s="346"/>
      <c r="B40" s="338">
        <f>SUM(B35:B39)</f>
        <v>-598</v>
      </c>
      <c r="C40" s="342"/>
      <c r="D40" s="342"/>
      <c r="E40" s="342"/>
    </row>
    <row r="41" spans="1:7" s="16" customFormat="1" ht="14">
      <c r="A41" s="340" t="s">
        <v>106</v>
      </c>
      <c r="B41" s="341"/>
      <c r="C41" s="342"/>
      <c r="D41" s="342"/>
      <c r="E41" s="342"/>
    </row>
    <row r="42" spans="1:7" s="16" customFormat="1" ht="14">
      <c r="A42" s="343" t="s">
        <v>697</v>
      </c>
      <c r="B42" s="345">
        <v>-249</v>
      </c>
      <c r="C42" s="342"/>
      <c r="D42" s="342"/>
      <c r="E42" s="342"/>
    </row>
    <row r="43" spans="1:7" s="16" customFormat="1" ht="14">
      <c r="A43" s="343"/>
      <c r="B43" s="341">
        <f>SUM(B42:B42)</f>
        <v>-249</v>
      </c>
      <c r="C43" s="342"/>
      <c r="D43" s="342"/>
      <c r="E43" s="342"/>
    </row>
    <row r="44" spans="1:7" s="342" customFormat="1" ht="14">
      <c r="A44" s="340" t="s">
        <v>389</v>
      </c>
      <c r="B44" s="347"/>
    </row>
    <row r="45" spans="1:7" s="342" customFormat="1" ht="14">
      <c r="A45" s="343" t="s">
        <v>698</v>
      </c>
      <c r="B45" s="341">
        <v>220</v>
      </c>
    </row>
    <row r="46" spans="1:7" s="342" customFormat="1" ht="14">
      <c r="A46" s="343" t="s">
        <v>699</v>
      </c>
      <c r="B46" s="341">
        <v>130</v>
      </c>
    </row>
    <row r="47" spans="1:7" s="342" customFormat="1" ht="14">
      <c r="A47" s="343" t="s">
        <v>700</v>
      </c>
      <c r="B47" s="345">
        <v>87</v>
      </c>
    </row>
    <row r="48" spans="1:7" s="342" customFormat="1" ht="14">
      <c r="A48" s="348"/>
      <c r="B48" s="341">
        <f>SUM(B45:B47)</f>
        <v>437</v>
      </c>
    </row>
    <row r="49" spans="1:6" s="342" customFormat="1" ht="14">
      <c r="A49" s="349" t="s">
        <v>488</v>
      </c>
      <c r="B49" s="341"/>
    </row>
    <row r="50" spans="1:6" s="342" customFormat="1" ht="14">
      <c r="A50" s="343" t="s">
        <v>701</v>
      </c>
      <c r="B50" s="341">
        <v>-476</v>
      </c>
    </row>
    <row r="51" spans="1:6" s="342" customFormat="1" ht="14">
      <c r="A51" s="343" t="s">
        <v>702</v>
      </c>
      <c r="B51" s="341">
        <v>-173</v>
      </c>
    </row>
    <row r="52" spans="1:6" s="342" customFormat="1" ht="14">
      <c r="A52" s="343" t="s">
        <v>703</v>
      </c>
      <c r="B52" s="345">
        <v>-100</v>
      </c>
    </row>
    <row r="53" spans="1:6" s="342" customFormat="1" ht="14">
      <c r="A53" s="343"/>
      <c r="B53" s="341">
        <f>SUM(B50:B52)</f>
        <v>-749</v>
      </c>
    </row>
    <row r="54" spans="1:6" s="342" customFormat="1" ht="14">
      <c r="A54" s="348"/>
      <c r="B54" s="341"/>
    </row>
    <row r="55" spans="1:6" s="342" customFormat="1" ht="14">
      <c r="A55" s="349" t="s">
        <v>118</v>
      </c>
      <c r="B55" s="350"/>
    </row>
    <row r="56" spans="1:6" s="16" customFormat="1" ht="14">
      <c r="A56" s="343" t="s">
        <v>704</v>
      </c>
      <c r="B56" s="350">
        <v>2000</v>
      </c>
      <c r="C56" s="342"/>
      <c r="D56" s="342"/>
      <c r="E56" s="342"/>
      <c r="F56" s="342"/>
    </row>
    <row r="57" spans="1:6" s="16" customFormat="1" ht="14">
      <c r="A57" s="343" t="s">
        <v>705</v>
      </c>
      <c r="B57" s="350">
        <v>446</v>
      </c>
      <c r="C57" s="342"/>
      <c r="D57" s="342"/>
      <c r="E57" s="342"/>
      <c r="F57" s="342"/>
    </row>
    <row r="58" spans="1:6" s="16" customFormat="1" ht="14">
      <c r="A58" s="343" t="s">
        <v>599</v>
      </c>
      <c r="B58" s="350">
        <v>189</v>
      </c>
      <c r="C58" s="342"/>
      <c r="D58" s="342"/>
      <c r="E58" s="342"/>
      <c r="F58" s="342"/>
    </row>
    <row r="59" spans="1:6" s="16" customFormat="1" ht="14">
      <c r="A59" s="343" t="s">
        <v>600</v>
      </c>
      <c r="B59" s="350">
        <v>99</v>
      </c>
      <c r="C59" s="342"/>
      <c r="D59" s="342"/>
      <c r="E59" s="342"/>
      <c r="F59" s="342"/>
    </row>
    <row r="60" spans="1:6" s="16" customFormat="1" ht="14">
      <c r="A60" s="343" t="s">
        <v>687</v>
      </c>
      <c r="B60" s="350">
        <v>50</v>
      </c>
      <c r="C60" s="342"/>
      <c r="D60" s="342"/>
      <c r="E60" s="342"/>
      <c r="F60" s="342"/>
    </row>
    <row r="61" spans="1:6" s="16" customFormat="1" ht="14">
      <c r="A61" s="343" t="s">
        <v>601</v>
      </c>
      <c r="B61" s="350">
        <v>-121</v>
      </c>
      <c r="C61" s="342"/>
      <c r="D61" s="342"/>
      <c r="E61" s="342"/>
      <c r="F61" s="342"/>
    </row>
    <row r="62" spans="1:6" s="16" customFormat="1" ht="14">
      <c r="A62" s="343" t="s">
        <v>686</v>
      </c>
      <c r="B62" s="339">
        <f>-587-72</f>
        <v>-659</v>
      </c>
      <c r="C62" s="342"/>
      <c r="D62" s="342"/>
      <c r="E62" s="342"/>
      <c r="F62" s="342"/>
    </row>
    <row r="63" spans="1:6" s="16" customFormat="1" ht="14">
      <c r="A63" s="351"/>
      <c r="B63" s="350">
        <f>SUM(B56:B62)</f>
        <v>2004</v>
      </c>
      <c r="C63" s="342"/>
      <c r="D63" s="342"/>
      <c r="E63" s="342"/>
      <c r="F63" s="342"/>
    </row>
    <row r="64" spans="1:6" s="16" customFormat="1" ht="14">
      <c r="A64" s="352"/>
      <c r="B64" s="353"/>
      <c r="C64" s="342"/>
      <c r="D64" s="342"/>
      <c r="E64" s="342"/>
      <c r="F64" s="342"/>
    </row>
    <row r="65" spans="1:6" s="16" customFormat="1" ht="14">
      <c r="A65" s="346" t="s">
        <v>107</v>
      </c>
      <c r="B65" s="341">
        <v>98</v>
      </c>
      <c r="C65" s="342"/>
      <c r="D65" s="342"/>
      <c r="E65" s="342"/>
      <c r="F65" s="342"/>
    </row>
    <row r="66" spans="1:6" s="16" customFormat="1" ht="14">
      <c r="A66" s="354"/>
      <c r="B66" s="355"/>
      <c r="C66" s="342"/>
      <c r="D66" s="342"/>
      <c r="E66" s="342"/>
      <c r="F66" s="342"/>
    </row>
    <row r="67" spans="1:6" s="16" customFormat="1" ht="19.5" customHeight="1" thickBot="1">
      <c r="A67" s="356" t="s">
        <v>681</v>
      </c>
      <c r="B67" s="357">
        <f>B65+B53+B48+B43+B40+B33+B21+B6+B13+B63+B27</f>
        <v>20366</v>
      </c>
      <c r="C67" s="342"/>
      <c r="D67" s="342"/>
      <c r="E67" s="342"/>
      <c r="F67" s="342"/>
    </row>
    <row r="68" spans="1:6" s="16" customFormat="1" thickTop="1">
      <c r="A68" s="352"/>
      <c r="B68" s="353"/>
      <c r="C68" s="342"/>
      <c r="D68" s="342"/>
      <c r="E68" s="342"/>
      <c r="F68" s="342"/>
    </row>
    <row r="69" spans="1:6" s="16" customFormat="1" ht="14">
      <c r="A69" s="342"/>
      <c r="B69" s="342"/>
      <c r="C69" s="342"/>
      <c r="D69" s="342"/>
      <c r="E69" s="342"/>
      <c r="F69" s="342"/>
    </row>
    <row r="70" spans="1:6" s="16" customFormat="1" ht="14"/>
    <row r="71" spans="1:6" s="16" customFormat="1" ht="14"/>
    <row r="72" spans="1:6" s="16" customFormat="1" ht="14"/>
    <row r="73" spans="1:6" s="16" customFormat="1" ht="14"/>
    <row r="74" spans="1:6" s="16" customFormat="1" ht="14"/>
    <row r="75" spans="1:6" s="16" customFormat="1" ht="14"/>
    <row r="76" spans="1:6" s="16" customFormat="1" ht="14"/>
    <row r="77" spans="1:6" s="16" customFormat="1" ht="14"/>
  </sheetData>
  <pageMargins left="0.51181102362204722" right="0.31496062992125984" top="0.35433070866141736" bottom="0.55118110236220474" header="0.31496062992125984" footer="0.31496062992125984"/>
  <pageSetup paperSize="9" scale="77"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03"/>
  <sheetViews>
    <sheetView showGridLines="0" topLeftCell="A82" zoomScaleNormal="100" zoomScaleSheetLayoutView="100" workbookViewId="0">
      <selection activeCell="A82" sqref="A82"/>
    </sheetView>
  </sheetViews>
  <sheetFormatPr defaultColWidth="9.08984375" defaultRowHeight="12.5"/>
  <cols>
    <col min="1" max="1" width="3.81640625" style="290" customWidth="1"/>
    <col min="2" max="2" width="87.08984375" style="290" customWidth="1"/>
    <col min="3" max="4" width="9.08984375" style="290"/>
    <col min="5" max="5" width="57.54296875" style="290" customWidth="1"/>
    <col min="6" max="16384" width="9.08984375" style="290"/>
  </cols>
  <sheetData>
    <row r="1" spans="1:2">
      <c r="A1" s="23" t="s">
        <v>116</v>
      </c>
      <c r="B1" s="40"/>
    </row>
    <row r="2" spans="1:2">
      <c r="A2" s="23"/>
      <c r="B2" s="40"/>
    </row>
    <row r="3" spans="1:2" ht="12.75" customHeight="1">
      <c r="A3" s="361" t="s">
        <v>360</v>
      </c>
      <c r="B3" s="40"/>
    </row>
    <row r="4" spans="1:2" ht="18" customHeight="1">
      <c r="A4" s="375" t="s">
        <v>602</v>
      </c>
      <c r="B4" s="53" t="s">
        <v>603</v>
      </c>
    </row>
    <row r="5" spans="1:2" ht="16.25" customHeight="1">
      <c r="A5" s="23"/>
      <c r="B5" s="40" t="s">
        <v>604</v>
      </c>
    </row>
    <row r="6" spans="1:2" ht="19.25" customHeight="1">
      <c r="A6" s="375" t="s">
        <v>605</v>
      </c>
      <c r="B6" s="363" t="s">
        <v>606</v>
      </c>
    </row>
    <row r="7" spans="1:2" ht="42" customHeight="1">
      <c r="A7" s="376"/>
      <c r="B7" s="68" t="s">
        <v>784</v>
      </c>
    </row>
    <row r="8" spans="1:2" ht="18" customHeight="1">
      <c r="A8" s="375" t="s">
        <v>607</v>
      </c>
      <c r="B8" s="53" t="s">
        <v>608</v>
      </c>
    </row>
    <row r="9" spans="1:2" ht="15" customHeight="1">
      <c r="A9" s="376"/>
      <c r="B9" s="40" t="s">
        <v>609</v>
      </c>
    </row>
    <row r="10" spans="1:2" ht="168.65" customHeight="1">
      <c r="A10" s="376"/>
      <c r="B10" s="68" t="s">
        <v>719</v>
      </c>
    </row>
    <row r="11" spans="1:2" ht="17.399999999999999" customHeight="1">
      <c r="A11" s="375" t="s">
        <v>610</v>
      </c>
      <c r="B11" s="53" t="s">
        <v>611</v>
      </c>
    </row>
    <row r="12" spans="1:2" ht="51.65" customHeight="1">
      <c r="A12" s="376"/>
      <c r="B12" s="68" t="s">
        <v>612</v>
      </c>
    </row>
    <row r="13" spans="1:2" ht="11.4" customHeight="1">
      <c r="A13" s="23"/>
      <c r="B13" s="68"/>
    </row>
    <row r="14" spans="1:2" ht="18" customHeight="1">
      <c r="A14" s="361" t="s">
        <v>139</v>
      </c>
      <c r="B14" s="68"/>
    </row>
    <row r="15" spans="1:2" ht="16.75" customHeight="1">
      <c r="A15" s="359" t="s">
        <v>613</v>
      </c>
      <c r="B15" s="340" t="s">
        <v>713</v>
      </c>
    </row>
    <row r="16" spans="1:2" ht="41.4" customHeight="1">
      <c r="A16" s="23"/>
      <c r="B16" s="68" t="s">
        <v>720</v>
      </c>
    </row>
    <row r="17" spans="1:5" ht="18" customHeight="1">
      <c r="A17" s="359" t="s">
        <v>614</v>
      </c>
      <c r="B17" s="340" t="s">
        <v>721</v>
      </c>
    </row>
    <row r="18" spans="1:5" ht="40.75" customHeight="1">
      <c r="A18" s="377"/>
      <c r="B18" s="68" t="s">
        <v>722</v>
      </c>
    </row>
    <row r="19" spans="1:5" ht="20.25" customHeight="1">
      <c r="A19" s="359" t="s">
        <v>615</v>
      </c>
      <c r="B19" s="340" t="s">
        <v>723</v>
      </c>
    </row>
    <row r="20" spans="1:5" ht="27" customHeight="1">
      <c r="A20" s="377"/>
      <c r="B20" s="70" t="s">
        <v>785</v>
      </c>
    </row>
    <row r="21" spans="1:5" ht="21" customHeight="1">
      <c r="A21" s="359" t="s">
        <v>616</v>
      </c>
      <c r="B21" s="340" t="s">
        <v>617</v>
      </c>
    </row>
    <row r="22" spans="1:5" ht="15" customHeight="1">
      <c r="A22" s="377"/>
      <c r="B22" s="70" t="s">
        <v>618</v>
      </c>
    </row>
    <row r="23" spans="1:5" ht="20.399999999999999" customHeight="1">
      <c r="A23" s="377" t="s">
        <v>619</v>
      </c>
      <c r="B23" s="364" t="s">
        <v>620</v>
      </c>
    </row>
    <row r="24" spans="1:5" ht="28.75" customHeight="1">
      <c r="A24" s="377"/>
      <c r="B24" s="68" t="s">
        <v>724</v>
      </c>
    </row>
    <row r="25" spans="1:5" ht="19.5" customHeight="1">
      <c r="A25" s="375" t="s">
        <v>621</v>
      </c>
      <c r="B25" s="340" t="s">
        <v>622</v>
      </c>
    </row>
    <row r="26" spans="1:5" ht="56.4" customHeight="1">
      <c r="A26" s="23"/>
      <c r="B26" s="70" t="s">
        <v>725</v>
      </c>
      <c r="E26" s="291"/>
    </row>
    <row r="27" spans="1:5" ht="12" customHeight="1">
      <c r="A27" s="23"/>
      <c r="B27" s="40"/>
    </row>
    <row r="28" spans="1:5" ht="15.75" customHeight="1">
      <c r="A28" s="361" t="s">
        <v>623</v>
      </c>
      <c r="B28" s="40"/>
    </row>
    <row r="29" spans="1:5" ht="19.5" customHeight="1">
      <c r="A29" s="375" t="s">
        <v>624</v>
      </c>
      <c r="B29" s="53" t="s">
        <v>625</v>
      </c>
    </row>
    <row r="30" spans="1:5" ht="55.25" customHeight="1">
      <c r="A30" s="377"/>
      <c r="B30" s="68" t="s">
        <v>626</v>
      </c>
    </row>
    <row r="31" spans="1:5" ht="19.5" customHeight="1">
      <c r="A31" s="375" t="s">
        <v>627</v>
      </c>
      <c r="B31" s="340" t="s">
        <v>628</v>
      </c>
    </row>
    <row r="32" spans="1:5" ht="27" customHeight="1">
      <c r="A32" s="377"/>
      <c r="B32" s="365" t="s">
        <v>726</v>
      </c>
    </row>
    <row r="33" spans="1:2" ht="18.649999999999999" customHeight="1">
      <c r="A33" s="375" t="s">
        <v>629</v>
      </c>
      <c r="B33" s="53" t="s">
        <v>630</v>
      </c>
    </row>
    <row r="34" spans="1:2" ht="58.75" customHeight="1">
      <c r="A34" s="377"/>
      <c r="B34" s="68" t="s">
        <v>727</v>
      </c>
    </row>
    <row r="35" spans="1:2" ht="19.5" customHeight="1">
      <c r="A35" s="375" t="s">
        <v>631</v>
      </c>
      <c r="B35" s="53" t="s">
        <v>632</v>
      </c>
    </row>
    <row r="36" spans="1:2" ht="40.75" customHeight="1">
      <c r="A36" s="377"/>
      <c r="B36" s="68" t="s">
        <v>728</v>
      </c>
    </row>
    <row r="37" spans="1:2" ht="6.75" customHeight="1">
      <c r="A37" s="23"/>
      <c r="B37" s="68"/>
    </row>
    <row r="38" spans="1:2" ht="16.5" customHeight="1">
      <c r="A38" s="361" t="s">
        <v>633</v>
      </c>
      <c r="B38" s="70"/>
    </row>
    <row r="39" spans="1:2" ht="18" customHeight="1">
      <c r="A39" s="375" t="s">
        <v>634</v>
      </c>
      <c r="B39" s="53" t="s">
        <v>670</v>
      </c>
    </row>
    <row r="40" spans="1:2" ht="60" customHeight="1">
      <c r="A40" s="377"/>
      <c r="B40" s="68" t="s">
        <v>671</v>
      </c>
    </row>
    <row r="41" spans="1:2" ht="18" customHeight="1">
      <c r="A41" s="377" t="s">
        <v>636</v>
      </c>
      <c r="B41" s="340" t="s">
        <v>635</v>
      </c>
    </row>
    <row r="42" spans="1:2" ht="71.400000000000006" customHeight="1">
      <c r="A42" s="377"/>
      <c r="B42" s="68" t="s">
        <v>729</v>
      </c>
    </row>
    <row r="43" spans="1:2" ht="18.75" customHeight="1">
      <c r="A43" s="377" t="s">
        <v>638</v>
      </c>
      <c r="B43" s="53" t="s">
        <v>637</v>
      </c>
    </row>
    <row r="44" spans="1:2" ht="29.4" customHeight="1">
      <c r="A44" s="377"/>
      <c r="B44" s="68" t="s">
        <v>730</v>
      </c>
    </row>
    <row r="45" spans="1:2" ht="16.5" customHeight="1">
      <c r="A45" s="377">
        <v>18</v>
      </c>
      <c r="B45" s="53" t="s">
        <v>639</v>
      </c>
    </row>
    <row r="46" spans="1:2" ht="81.650000000000006" customHeight="1">
      <c r="A46" s="377"/>
      <c r="B46" s="68" t="s">
        <v>731</v>
      </c>
    </row>
    <row r="47" spans="1:2" ht="10.25" customHeight="1">
      <c r="A47" s="23"/>
      <c r="B47" s="40"/>
    </row>
    <row r="48" spans="1:2" ht="19.5" customHeight="1">
      <c r="A48" s="361" t="s">
        <v>117</v>
      </c>
      <c r="B48" s="40"/>
    </row>
    <row r="49" spans="1:2" ht="21" customHeight="1">
      <c r="A49" s="377" t="s">
        <v>641</v>
      </c>
      <c r="B49" s="53" t="s">
        <v>640</v>
      </c>
    </row>
    <row r="50" spans="1:2" ht="27.65" customHeight="1">
      <c r="A50" s="377"/>
      <c r="B50" s="68" t="s">
        <v>732</v>
      </c>
    </row>
    <row r="51" spans="1:2" ht="18.75" customHeight="1">
      <c r="A51" s="377" t="s">
        <v>643</v>
      </c>
      <c r="B51" s="53" t="s">
        <v>642</v>
      </c>
    </row>
    <row r="52" spans="1:2" ht="58.75" customHeight="1">
      <c r="A52" s="377"/>
      <c r="B52" s="68" t="s">
        <v>733</v>
      </c>
    </row>
    <row r="53" spans="1:2" ht="19.5" customHeight="1">
      <c r="A53" s="377" t="s">
        <v>646</v>
      </c>
      <c r="B53" s="53" t="s">
        <v>644</v>
      </c>
    </row>
    <row r="54" spans="1:2" ht="32.4" customHeight="1">
      <c r="A54" s="377"/>
      <c r="B54" s="68" t="s">
        <v>645</v>
      </c>
    </row>
    <row r="55" spans="1:2" ht="16.5" customHeight="1">
      <c r="A55" s="377" t="s">
        <v>648</v>
      </c>
      <c r="B55" s="53" t="s">
        <v>647</v>
      </c>
    </row>
    <row r="56" spans="1:2" ht="29.4" customHeight="1">
      <c r="A56" s="377"/>
      <c r="B56" s="68" t="s">
        <v>734</v>
      </c>
    </row>
    <row r="57" spans="1:2" ht="17.25" customHeight="1">
      <c r="A57" s="377">
        <v>23</v>
      </c>
      <c r="B57" s="53" t="s">
        <v>649</v>
      </c>
    </row>
    <row r="58" spans="1:2" ht="29.4" customHeight="1">
      <c r="A58" s="377"/>
      <c r="B58" s="68" t="s">
        <v>650</v>
      </c>
    </row>
    <row r="59" spans="1:2" ht="5.25" customHeight="1">
      <c r="A59" s="23"/>
      <c r="B59" s="70"/>
    </row>
    <row r="60" spans="1:2" ht="19.5" customHeight="1">
      <c r="A60" s="366" t="s">
        <v>106</v>
      </c>
      <c r="B60" s="70"/>
    </row>
    <row r="61" spans="1:2" ht="19.5" customHeight="1">
      <c r="A61" s="377">
        <v>24</v>
      </c>
      <c r="B61" s="53" t="s">
        <v>651</v>
      </c>
    </row>
    <row r="62" spans="1:2" ht="19.25" customHeight="1">
      <c r="A62" s="23"/>
      <c r="B62" s="40" t="s">
        <v>652</v>
      </c>
    </row>
    <row r="63" spans="1:2" ht="6.75" customHeight="1">
      <c r="A63" s="23"/>
      <c r="B63" s="70"/>
    </row>
    <row r="64" spans="1:2" ht="15.75" customHeight="1">
      <c r="A64" s="366" t="s">
        <v>653</v>
      </c>
      <c r="B64" s="70"/>
    </row>
    <row r="65" spans="1:2" ht="17.25" customHeight="1">
      <c r="A65" s="377" t="s">
        <v>655</v>
      </c>
      <c r="B65" s="340" t="s">
        <v>654</v>
      </c>
    </row>
    <row r="66" spans="1:2" ht="30" customHeight="1">
      <c r="A66" s="377"/>
      <c r="B66" s="70" t="s">
        <v>735</v>
      </c>
    </row>
    <row r="67" spans="1:2" ht="15.75" customHeight="1">
      <c r="A67" s="377" t="s">
        <v>658</v>
      </c>
      <c r="B67" s="53" t="s">
        <v>656</v>
      </c>
    </row>
    <row r="68" spans="1:2" ht="31.25" customHeight="1">
      <c r="A68" s="377"/>
      <c r="B68" s="70" t="s">
        <v>657</v>
      </c>
    </row>
    <row r="69" spans="1:2" ht="19.5" customHeight="1">
      <c r="A69" s="377" t="s">
        <v>660</v>
      </c>
      <c r="B69" s="53" t="s">
        <v>659</v>
      </c>
    </row>
    <row r="70" spans="1:2" ht="43.75" customHeight="1">
      <c r="A70" s="377"/>
      <c r="B70" s="68" t="s">
        <v>736</v>
      </c>
    </row>
    <row r="71" spans="1:2" ht="6" customHeight="1">
      <c r="A71" s="377"/>
      <c r="B71" s="53"/>
    </row>
    <row r="72" spans="1:2" ht="24" customHeight="1">
      <c r="A72" s="366" t="s">
        <v>488</v>
      </c>
      <c r="B72" s="365"/>
    </row>
    <row r="73" spans="1:2" ht="17.399999999999999" customHeight="1">
      <c r="A73" s="377" t="s">
        <v>662</v>
      </c>
      <c r="B73" s="53" t="s">
        <v>661</v>
      </c>
    </row>
    <row r="74" spans="1:2" ht="58.75" customHeight="1">
      <c r="A74" s="377"/>
      <c r="B74" s="68" t="s">
        <v>737</v>
      </c>
    </row>
    <row r="75" spans="1:2" ht="18.75" customHeight="1">
      <c r="A75" s="377" t="s">
        <v>664</v>
      </c>
      <c r="B75" s="367" t="s">
        <v>663</v>
      </c>
    </row>
    <row r="76" spans="1:2" ht="43.75" customHeight="1">
      <c r="A76" s="377"/>
      <c r="B76" s="68" t="s">
        <v>738</v>
      </c>
    </row>
    <row r="77" spans="1:2" ht="19.75" customHeight="1">
      <c r="A77" s="377" t="s">
        <v>665</v>
      </c>
      <c r="B77" s="53" t="s">
        <v>786</v>
      </c>
    </row>
    <row r="78" spans="1:2" ht="25.75" customHeight="1">
      <c r="A78" s="377"/>
      <c r="B78" s="70" t="s">
        <v>739</v>
      </c>
    </row>
    <row r="79" spans="1:2" ht="9.65" customHeight="1">
      <c r="A79" s="377"/>
      <c r="B79" s="70"/>
    </row>
    <row r="80" spans="1:2" ht="18" customHeight="1">
      <c r="A80" s="366" t="s">
        <v>118</v>
      </c>
      <c r="B80" s="53"/>
    </row>
    <row r="81" spans="1:2" ht="20.25" customHeight="1">
      <c r="A81" s="377" t="s">
        <v>667</v>
      </c>
      <c r="B81" s="53" t="s">
        <v>666</v>
      </c>
    </row>
    <row r="82" spans="1:2" ht="43.75" customHeight="1">
      <c r="A82" s="377"/>
      <c r="B82" s="68" t="s">
        <v>740</v>
      </c>
    </row>
    <row r="83" spans="1:2" ht="20.399999999999999" customHeight="1">
      <c r="A83" s="378" t="s">
        <v>669</v>
      </c>
      <c r="B83" s="368" t="s">
        <v>668</v>
      </c>
    </row>
    <row r="84" spans="1:2" ht="42.65" customHeight="1">
      <c r="A84" s="377"/>
      <c r="B84" s="68" t="s">
        <v>741</v>
      </c>
    </row>
    <row r="85" spans="1:2" ht="19.5" customHeight="1">
      <c r="A85" s="377" t="s">
        <v>672</v>
      </c>
      <c r="B85" s="369" t="s">
        <v>673</v>
      </c>
    </row>
    <row r="86" spans="1:2" ht="42" customHeight="1">
      <c r="A86" s="377"/>
      <c r="B86" s="365" t="s">
        <v>742</v>
      </c>
    </row>
    <row r="87" spans="1:2" ht="17.25" customHeight="1">
      <c r="A87" s="377" t="s">
        <v>674</v>
      </c>
      <c r="B87" s="53" t="s">
        <v>675</v>
      </c>
    </row>
    <row r="88" spans="1:2" ht="60.65" customHeight="1">
      <c r="A88" s="377"/>
      <c r="B88" s="68" t="s">
        <v>718</v>
      </c>
    </row>
    <row r="89" spans="1:2" ht="20.25" customHeight="1">
      <c r="A89" s="375" t="s">
        <v>676</v>
      </c>
      <c r="B89" s="340" t="s">
        <v>717</v>
      </c>
    </row>
    <row r="90" spans="1:2" ht="29.4" customHeight="1">
      <c r="A90" s="377"/>
      <c r="B90" s="68" t="s">
        <v>743</v>
      </c>
    </row>
    <row r="91" spans="1:2" ht="18.75" customHeight="1">
      <c r="A91" s="375" t="s">
        <v>677</v>
      </c>
      <c r="B91" s="370" t="s">
        <v>678</v>
      </c>
    </row>
    <row r="92" spans="1:2" ht="70.75" customHeight="1">
      <c r="A92" s="377"/>
      <c r="B92" s="68" t="s">
        <v>679</v>
      </c>
    </row>
    <row r="93" spans="1:2" ht="19.75" customHeight="1">
      <c r="A93" s="375" t="s">
        <v>680</v>
      </c>
      <c r="B93" s="371" t="s">
        <v>802</v>
      </c>
    </row>
    <row r="94" spans="1:2" ht="79.75" customHeight="1">
      <c r="A94" s="377"/>
      <c r="B94" s="68" t="s">
        <v>803</v>
      </c>
    </row>
    <row r="95" spans="1:2" ht="84" customHeight="1"/>
    <row r="97" ht="48.75" customHeight="1"/>
    <row r="99" ht="54.75" customHeight="1"/>
    <row r="101" ht="84" customHeight="1"/>
    <row r="103" ht="48.75" customHeight="1"/>
  </sheetData>
  <pageMargins left="0.70866141732283472" right="0.70866141732283472" top="0.74803149606299213" bottom="0.74803149606299213" header="0.31496062992125984" footer="0.31496062992125984"/>
  <pageSetup paperSize="9" scale="95" fitToHeight="0" orientation="portrait" r:id="rId1"/>
  <rowBreaks count="3" manualBreakCount="3">
    <brk id="24" max="1" man="1"/>
    <brk id="47" max="1" man="1"/>
    <brk id="79" max="1" man="1"/>
  </rowBreaks>
  <colBreaks count="1" manualBreakCount="1">
    <brk id="1" max="9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2:J35"/>
  <sheetViews>
    <sheetView showGridLines="0" zoomScaleNormal="100" zoomScaleSheetLayoutView="100" workbookViewId="0"/>
  </sheetViews>
  <sheetFormatPr defaultRowHeight="14.5"/>
  <sheetData>
    <row r="22" spans="1:10" ht="142.5" customHeight="1">
      <c r="B22" s="73" t="s">
        <v>133</v>
      </c>
      <c r="D22" s="73"/>
      <c r="E22" s="73"/>
      <c r="F22" s="73"/>
      <c r="G22" s="73"/>
      <c r="H22" s="73"/>
      <c r="I22" s="73"/>
      <c r="J22" s="73"/>
    </row>
    <row r="25" spans="1:10" ht="35">
      <c r="A25" s="10"/>
    </row>
    <row r="26" spans="1:10" ht="35">
      <c r="A26" s="10"/>
    </row>
    <row r="27" spans="1:10" ht="35">
      <c r="A27" s="10"/>
    </row>
    <row r="28" spans="1:10" ht="35">
      <c r="A28" s="10"/>
    </row>
    <row r="33" spans="1:1" ht="35">
      <c r="A33" s="12"/>
    </row>
    <row r="34" spans="1:1" ht="20">
      <c r="A34" s="11"/>
    </row>
    <row r="35" spans="1:1" ht="20">
      <c r="A35" s="11"/>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9"/>
  <sheetViews>
    <sheetView showGridLines="0" zoomScaleNormal="100" workbookViewId="0">
      <selection activeCell="A2" sqref="A2"/>
    </sheetView>
  </sheetViews>
  <sheetFormatPr defaultColWidth="9.08984375" defaultRowHeight="12.5"/>
  <cols>
    <col min="1" max="1" width="53.6328125" style="3" customWidth="1"/>
    <col min="2" max="2" width="9.90625" style="23" customWidth="1"/>
    <col min="3" max="3" width="9.90625" style="120" customWidth="1"/>
    <col min="4" max="4" width="10.08984375" style="3" customWidth="1"/>
    <col min="5" max="16384" width="9.08984375" style="3"/>
  </cols>
  <sheetData>
    <row r="1" spans="1:7" ht="18">
      <c r="A1" s="425" t="s">
        <v>706</v>
      </c>
      <c r="B1" s="425"/>
      <c r="C1" s="426"/>
    </row>
    <row r="2" spans="1:7" ht="15.75" customHeight="1"/>
    <row r="3" spans="1:7" ht="21" customHeight="1">
      <c r="A3" s="41" t="s">
        <v>7</v>
      </c>
      <c r="B3" s="41"/>
    </row>
    <row r="4" spans="1:7" ht="21" customHeight="1">
      <c r="A4"/>
      <c r="C4" s="121"/>
    </row>
    <row r="5" spans="1:7" ht="68.25" customHeight="1">
      <c r="C5" s="122"/>
    </row>
    <row r="6" spans="1:7" ht="14.5">
      <c r="A6" s="5"/>
      <c r="B6" s="24"/>
    </row>
    <row r="8" spans="1:7">
      <c r="A8" s="17" t="s">
        <v>391</v>
      </c>
      <c r="B8" s="40"/>
    </row>
    <row r="9" spans="1:7">
      <c r="A9" s="17" t="s">
        <v>413</v>
      </c>
      <c r="B9" s="40"/>
    </row>
    <row r="10" spans="1:7">
      <c r="A10" s="18" t="s">
        <v>392</v>
      </c>
      <c r="B10" s="18"/>
    </row>
    <row r="11" spans="1:7" ht="14.5">
      <c r="A11" s="6"/>
      <c r="B11" s="6"/>
    </row>
    <row r="12" spans="1:7" s="23" customFormat="1" ht="14.5">
      <c r="A12" s="6"/>
      <c r="B12" s="134" t="s">
        <v>390</v>
      </c>
      <c r="C12" s="134" t="s">
        <v>497</v>
      </c>
    </row>
    <row r="13" spans="1:7" ht="13">
      <c r="B13" s="123" t="s">
        <v>4</v>
      </c>
      <c r="C13" s="123" t="s">
        <v>4</v>
      </c>
    </row>
    <row r="14" spans="1:7" ht="15.5">
      <c r="A14" s="1" t="s">
        <v>0</v>
      </c>
      <c r="B14" s="1"/>
      <c r="G14" s="148"/>
    </row>
    <row r="15" spans="1:7">
      <c r="A15" s="3" t="s">
        <v>2</v>
      </c>
      <c r="B15" s="124">
        <f t="shared" ref="B15:C20" si="0">B27+B36</f>
        <v>1461200</v>
      </c>
      <c r="C15" s="124">
        <f t="shared" si="0"/>
        <v>1507700</v>
      </c>
      <c r="D15" s="124"/>
      <c r="G15" s="148"/>
    </row>
    <row r="16" spans="1:7" s="23" customFormat="1">
      <c r="A16" s="23" t="s">
        <v>350</v>
      </c>
      <c r="B16" s="124">
        <f t="shared" si="0"/>
        <v>463600</v>
      </c>
      <c r="C16" s="124">
        <f t="shared" si="0"/>
        <v>439900</v>
      </c>
      <c r="D16" s="124"/>
      <c r="G16" s="148"/>
    </row>
    <row r="17" spans="1:7" s="23" customFormat="1">
      <c r="A17" s="23" t="s">
        <v>351</v>
      </c>
      <c r="B17" s="124">
        <f t="shared" si="0"/>
        <v>13600</v>
      </c>
      <c r="C17" s="124">
        <f t="shared" si="0"/>
        <v>13900</v>
      </c>
      <c r="D17" s="124"/>
      <c r="E17" s="148"/>
      <c r="G17" s="148"/>
    </row>
    <row r="18" spans="1:7" s="23" customFormat="1">
      <c r="A18" s="23" t="s">
        <v>352</v>
      </c>
      <c r="B18" s="124">
        <f t="shared" si="0"/>
        <v>340300</v>
      </c>
      <c r="C18" s="124">
        <f t="shared" si="0"/>
        <v>133400</v>
      </c>
      <c r="D18" s="124"/>
      <c r="E18" s="148"/>
      <c r="G18" s="148"/>
    </row>
    <row r="19" spans="1:7">
      <c r="A19" s="3" t="s">
        <v>3</v>
      </c>
      <c r="B19" s="124">
        <f t="shared" si="0"/>
        <v>0</v>
      </c>
      <c r="C19" s="124">
        <f t="shared" si="0"/>
        <v>0</v>
      </c>
      <c r="D19" s="124"/>
      <c r="E19" s="148"/>
      <c r="G19" s="148"/>
    </row>
    <row r="20" spans="1:7">
      <c r="A20" s="3" t="s">
        <v>1</v>
      </c>
      <c r="B20" s="124">
        <f t="shared" si="0"/>
        <v>-2310500</v>
      </c>
      <c r="C20" s="124">
        <f t="shared" si="0"/>
        <v>-1917100</v>
      </c>
      <c r="D20" s="124"/>
      <c r="E20" s="148"/>
      <c r="G20" s="23"/>
    </row>
    <row r="21" spans="1:7" ht="13.5" thickBot="1">
      <c r="A21" s="3" t="s">
        <v>5</v>
      </c>
      <c r="B21" s="125">
        <f>SUM(B15:B20)</f>
        <v>-31800</v>
      </c>
      <c r="C21" s="125">
        <f>SUM(C15:C20)</f>
        <v>177800</v>
      </c>
      <c r="D21" s="120"/>
    </row>
    <row r="22" spans="1:7" ht="13.5" thickTop="1">
      <c r="C22" s="126"/>
    </row>
    <row r="23" spans="1:7" ht="13">
      <c r="C23" s="126"/>
    </row>
    <row r="24" spans="1:7" ht="15.5">
      <c r="A24" s="1" t="s">
        <v>6</v>
      </c>
      <c r="B24" s="1"/>
      <c r="C24" s="126"/>
    </row>
    <row r="26" spans="1:7" ht="15.5">
      <c r="A26" s="28" t="s">
        <v>25</v>
      </c>
      <c r="B26" s="28"/>
    </row>
    <row r="27" spans="1:7">
      <c r="A27" s="3" t="s">
        <v>2</v>
      </c>
      <c r="B27" s="120">
        <v>784700</v>
      </c>
      <c r="C27" s="120">
        <v>812300</v>
      </c>
    </row>
    <row r="28" spans="1:7" s="23" customFormat="1">
      <c r="A28" s="23" t="s">
        <v>350</v>
      </c>
      <c r="B28" s="120">
        <v>0</v>
      </c>
      <c r="C28" s="120">
        <v>0</v>
      </c>
    </row>
    <row r="29" spans="1:7" s="23" customFormat="1">
      <c r="A29" s="23" t="s">
        <v>351</v>
      </c>
      <c r="B29" s="120">
        <v>6200</v>
      </c>
      <c r="C29" s="120">
        <v>6300</v>
      </c>
    </row>
    <row r="30" spans="1:7">
      <c r="A30" s="23" t="s">
        <v>352</v>
      </c>
      <c r="B30" s="120">
        <v>260000</v>
      </c>
      <c r="C30" s="120">
        <v>58000</v>
      </c>
    </row>
    <row r="31" spans="1:7">
      <c r="A31" s="3" t="s">
        <v>3</v>
      </c>
      <c r="B31" s="120">
        <v>0</v>
      </c>
      <c r="C31" s="120">
        <v>0</v>
      </c>
    </row>
    <row r="32" spans="1:7">
      <c r="A32" s="3" t="s">
        <v>1</v>
      </c>
      <c r="B32" s="120">
        <v>0</v>
      </c>
      <c r="C32" s="120">
        <v>0</v>
      </c>
    </row>
    <row r="33" spans="1:3" ht="13">
      <c r="B33" s="127">
        <f>SUM(B27:B32)</f>
        <v>1050900</v>
      </c>
      <c r="C33" s="127">
        <f>SUM(C27:C32)</f>
        <v>876600</v>
      </c>
    </row>
    <row r="35" spans="1:3" s="23" customFormat="1" ht="15.5">
      <c r="A35" s="28" t="s">
        <v>145</v>
      </c>
      <c r="B35" s="28"/>
      <c r="C35" s="120"/>
    </row>
    <row r="36" spans="1:3" s="23" customFormat="1">
      <c r="A36" s="23" t="s">
        <v>2</v>
      </c>
      <c r="B36" s="124">
        <f>B47+B56</f>
        <v>676500</v>
      </c>
      <c r="C36" s="124">
        <f>C47+C56</f>
        <v>695400</v>
      </c>
    </row>
    <row r="37" spans="1:3" s="23" customFormat="1">
      <c r="A37" s="23" t="s">
        <v>350</v>
      </c>
      <c r="B37" s="124">
        <f t="shared" ref="B37:C41" si="1">B48+B57</f>
        <v>463600</v>
      </c>
      <c r="C37" s="124">
        <f t="shared" si="1"/>
        <v>439900</v>
      </c>
    </row>
    <row r="38" spans="1:3" s="23" customFormat="1">
      <c r="A38" s="23" t="s">
        <v>351</v>
      </c>
      <c r="B38" s="124">
        <f t="shared" si="1"/>
        <v>7400</v>
      </c>
      <c r="C38" s="124">
        <f t="shared" si="1"/>
        <v>7600</v>
      </c>
    </row>
    <row r="39" spans="1:3" s="23" customFormat="1">
      <c r="A39" s="23" t="s">
        <v>352</v>
      </c>
      <c r="B39" s="124">
        <f t="shared" si="1"/>
        <v>80300</v>
      </c>
      <c r="C39" s="124">
        <f t="shared" si="1"/>
        <v>75400</v>
      </c>
    </row>
    <row r="40" spans="1:3" s="23" customFormat="1">
      <c r="A40" s="23" t="s">
        <v>3</v>
      </c>
      <c r="B40" s="124">
        <f t="shared" si="1"/>
        <v>0</v>
      </c>
      <c r="C40" s="124">
        <f t="shared" si="1"/>
        <v>0</v>
      </c>
    </row>
    <row r="41" spans="1:3" s="23" customFormat="1">
      <c r="A41" s="23" t="s">
        <v>1</v>
      </c>
      <c r="B41" s="124">
        <f t="shared" si="1"/>
        <v>-2310500</v>
      </c>
      <c r="C41" s="124">
        <f t="shared" si="1"/>
        <v>-1917100</v>
      </c>
    </row>
    <row r="42" spans="1:3" s="23" customFormat="1" ht="13">
      <c r="B42" s="127">
        <f>SUM(B36:B41)</f>
        <v>-1082700</v>
      </c>
      <c r="C42" s="127">
        <f>SUM(C36:C41)</f>
        <v>-698800</v>
      </c>
    </row>
    <row r="43" spans="1:3" s="23" customFormat="1" ht="13">
      <c r="C43" s="126"/>
    </row>
    <row r="44" spans="1:3" s="23" customFormat="1" ht="13">
      <c r="A44" s="22" t="s">
        <v>28</v>
      </c>
      <c r="B44" s="22"/>
      <c r="C44" s="126"/>
    </row>
    <row r="45" spans="1:3" ht="13">
      <c r="A45" s="22"/>
      <c r="B45" s="22"/>
      <c r="C45" s="126"/>
    </row>
    <row r="46" spans="1:3" s="23" customFormat="1" ht="13">
      <c r="A46" s="22" t="s">
        <v>29</v>
      </c>
      <c r="B46" s="22"/>
      <c r="C46" s="120"/>
    </row>
    <row r="47" spans="1:3" s="23" customFormat="1">
      <c r="A47" s="23" t="s">
        <v>2</v>
      </c>
      <c r="B47" s="120">
        <v>209000</v>
      </c>
      <c r="C47" s="120">
        <v>214700</v>
      </c>
    </row>
    <row r="48" spans="1:3" s="23" customFormat="1">
      <c r="A48" s="23" t="s">
        <v>350</v>
      </c>
      <c r="B48" s="120">
        <v>0</v>
      </c>
      <c r="C48" s="120">
        <v>0</v>
      </c>
    </row>
    <row r="49" spans="1:3" s="23" customFormat="1">
      <c r="A49" s="23" t="s">
        <v>351</v>
      </c>
      <c r="B49" s="120">
        <v>1500</v>
      </c>
      <c r="C49" s="120">
        <v>1600</v>
      </c>
    </row>
    <row r="50" spans="1:3" s="23" customFormat="1">
      <c r="A50" s="23" t="s">
        <v>352</v>
      </c>
      <c r="B50" s="120">
        <v>16500</v>
      </c>
      <c r="C50" s="120">
        <v>16600</v>
      </c>
    </row>
    <row r="51" spans="1:3" s="23" customFormat="1">
      <c r="A51" s="23" t="s">
        <v>3</v>
      </c>
      <c r="B51" s="120">
        <v>0</v>
      </c>
      <c r="C51" s="120">
        <v>0</v>
      </c>
    </row>
    <row r="52" spans="1:3" s="23" customFormat="1">
      <c r="A52" s="23" t="s">
        <v>1</v>
      </c>
      <c r="B52" s="120">
        <v>0</v>
      </c>
      <c r="C52" s="120">
        <v>0</v>
      </c>
    </row>
    <row r="53" spans="1:3" s="23" customFormat="1" ht="13">
      <c r="B53" s="127">
        <f>SUM(B47:B52)</f>
        <v>227000</v>
      </c>
      <c r="C53" s="127">
        <f>SUM(C47:C52)</f>
        <v>232900</v>
      </c>
    </row>
    <row r="54" spans="1:3" s="23" customFormat="1" ht="13">
      <c r="C54" s="126"/>
    </row>
    <row r="55" spans="1:3" s="23" customFormat="1" ht="13">
      <c r="A55" s="22" t="s">
        <v>31</v>
      </c>
      <c r="B55" s="22"/>
      <c r="C55" s="120"/>
    </row>
    <row r="56" spans="1:3" s="23" customFormat="1">
      <c r="A56" s="23" t="s">
        <v>2</v>
      </c>
      <c r="B56" s="120">
        <v>467500</v>
      </c>
      <c r="C56" s="120">
        <v>480700</v>
      </c>
    </row>
    <row r="57" spans="1:3" s="23" customFormat="1">
      <c r="A57" s="23" t="s">
        <v>350</v>
      </c>
      <c r="B57" s="120">
        <v>463600</v>
      </c>
      <c r="C57" s="120">
        <v>439900</v>
      </c>
    </row>
    <row r="58" spans="1:3" s="23" customFormat="1">
      <c r="A58" s="23" t="s">
        <v>351</v>
      </c>
      <c r="B58" s="120">
        <v>5900</v>
      </c>
      <c r="C58" s="120">
        <v>6000</v>
      </c>
    </row>
    <row r="59" spans="1:3" s="23" customFormat="1">
      <c r="A59" s="23" t="s">
        <v>352</v>
      </c>
      <c r="B59" s="120">
        <v>63800</v>
      </c>
      <c r="C59" s="120">
        <v>58800</v>
      </c>
    </row>
    <row r="60" spans="1:3" s="23" customFormat="1">
      <c r="A60" s="23" t="s">
        <v>3</v>
      </c>
      <c r="B60" s="120">
        <v>0</v>
      </c>
      <c r="C60" s="120">
        <v>0</v>
      </c>
    </row>
    <row r="61" spans="1:3" s="23" customFormat="1">
      <c r="A61" s="23" t="s">
        <v>1</v>
      </c>
      <c r="B61" s="120">
        <v>-2310500</v>
      </c>
      <c r="C61" s="120">
        <v>-1917100</v>
      </c>
    </row>
    <row r="62" spans="1:3" s="23" customFormat="1" ht="13">
      <c r="B62" s="127">
        <f>SUM(B56:B61)</f>
        <v>-1309700</v>
      </c>
      <c r="C62" s="127">
        <f>SUM(C56:C61)</f>
        <v>-931700</v>
      </c>
    </row>
    <row r="63" spans="1:3" s="23" customFormat="1">
      <c r="A63" s="33"/>
      <c r="B63" s="33"/>
      <c r="C63" s="128"/>
    </row>
    <row r="64" spans="1:3" s="23" customFormat="1" ht="13">
      <c r="A64" s="33"/>
      <c r="B64" s="33"/>
      <c r="C64" s="126"/>
    </row>
    <row r="65" spans="1:3" s="23" customFormat="1">
      <c r="A65" s="33"/>
      <c r="B65" s="33"/>
      <c r="C65" s="128"/>
    </row>
    <row r="66" spans="1:3" s="23" customFormat="1">
      <c r="A66" s="33"/>
      <c r="B66" s="33"/>
      <c r="C66" s="128"/>
    </row>
    <row r="67" spans="1:3" s="23" customFormat="1">
      <c r="A67" s="33"/>
      <c r="B67" s="33"/>
      <c r="C67" s="128"/>
    </row>
    <row r="68" spans="1:3" s="23" customFormat="1">
      <c r="A68" s="33"/>
      <c r="B68" s="33"/>
      <c r="C68" s="128"/>
    </row>
    <row r="69" spans="1:3" s="23" customFormat="1">
      <c r="A69" s="33"/>
      <c r="B69" s="33"/>
      <c r="C69" s="128"/>
    </row>
    <row r="70" spans="1:3" s="23" customFormat="1">
      <c r="A70" s="33"/>
      <c r="B70" s="33"/>
      <c r="C70" s="128"/>
    </row>
    <row r="71" spans="1:3" s="23" customFormat="1" ht="13">
      <c r="A71" s="33"/>
      <c r="B71" s="33"/>
      <c r="C71" s="126"/>
    </row>
    <row r="72" spans="1:3" s="20" customFormat="1" ht="13">
      <c r="A72" s="33"/>
      <c r="B72" s="33"/>
      <c r="C72" s="126"/>
    </row>
    <row r="73" spans="1:3" s="20" customFormat="1" ht="13">
      <c r="A73" s="33"/>
      <c r="B73" s="33"/>
      <c r="C73" s="126"/>
    </row>
    <row r="74" spans="1:3" s="20" customFormat="1">
      <c r="A74" s="33"/>
      <c r="B74" s="33"/>
      <c r="C74" s="128"/>
    </row>
    <row r="75" spans="1:3" s="20" customFormat="1">
      <c r="A75" s="33"/>
      <c r="B75" s="33"/>
      <c r="C75" s="128"/>
    </row>
    <row r="76" spans="1:3" s="20" customFormat="1">
      <c r="A76" s="33"/>
      <c r="B76" s="33"/>
      <c r="C76" s="128"/>
    </row>
    <row r="77" spans="1:3" s="20" customFormat="1">
      <c r="A77" s="33"/>
      <c r="B77" s="33"/>
      <c r="C77" s="128"/>
    </row>
    <row r="78" spans="1:3" s="23" customFormat="1" ht="13">
      <c r="A78" s="33"/>
      <c r="B78" s="33"/>
      <c r="C78" s="126"/>
    </row>
    <row r="79" spans="1:3" s="23" customFormat="1">
      <c r="C79" s="120"/>
    </row>
  </sheetData>
  <mergeCells count="1">
    <mergeCell ref="A1:C1"/>
  </mergeCells>
  <hyperlinks>
    <hyperlink ref="A10" r:id="rId1" display="mailto:elintill@chichester.gov.uk" xr:uid="{00000000-0004-0000-0800-000000000000}"/>
  </hyperlinks>
  <pageMargins left="0.70866141732283472" right="0.70866141732283472" top="0.74803149606299213" bottom="0.74803149606299213" header="0.31496062992125984" footer="0.31496062992125984"/>
  <pageSetup paperSize="9" scale="88" orientation="portrait" r:id="rId2"/>
  <rowBreaks count="1" manualBreakCount="1">
    <brk id="53" max="2"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vt:i4>
      </vt:variant>
    </vt:vector>
  </HeadingPairs>
  <TitlesOfParts>
    <vt:vector size="47" baseType="lpstr">
      <vt:lpstr>Title</vt:lpstr>
      <vt:lpstr>Contents</vt:lpstr>
      <vt:lpstr>Introduction</vt:lpstr>
      <vt:lpstr>Budget Summary Title</vt:lpstr>
      <vt:lpstr>Budget Summary</vt:lpstr>
      <vt:lpstr>Variances</vt:lpstr>
      <vt:lpstr>Variances text</vt:lpstr>
      <vt:lpstr>Cabinet Title</vt:lpstr>
      <vt:lpstr>Regeneration and Property</vt:lpstr>
      <vt:lpstr>Environmental Strategy</vt:lpstr>
      <vt:lpstr>Planning Services</vt:lpstr>
      <vt:lpstr>Community and Wellbeing</vt:lpstr>
      <vt:lpstr>Grwth, Eco Dev, Comms, Lic &amp; Ev</vt:lpstr>
      <vt:lpstr>Housing, Revenues and Benefits</vt:lpstr>
      <vt:lpstr>Culture, Sport and Place</vt:lpstr>
      <vt:lpstr>Finance, Corporate, CCS</vt:lpstr>
      <vt:lpstr>Capital Title</vt:lpstr>
      <vt:lpstr>Capital Programme</vt:lpstr>
      <vt:lpstr>ARP Title</vt:lpstr>
      <vt:lpstr>ARP</vt:lpstr>
      <vt:lpstr>ARP!Print_Area</vt:lpstr>
      <vt:lpstr>'Budget Summary'!Print_Area</vt:lpstr>
      <vt:lpstr>'Capital Programme'!Print_Area</vt:lpstr>
      <vt:lpstr>'Capital Title'!Print_Area</vt:lpstr>
      <vt:lpstr>'Community and Wellbeing'!Print_Area</vt:lpstr>
      <vt:lpstr>Contents!Print_Area</vt:lpstr>
      <vt:lpstr>'Culture, Sport and Place'!Print_Area</vt:lpstr>
      <vt:lpstr>'Environmental Strategy'!Print_Area</vt:lpstr>
      <vt:lpstr>'Finance, Corporate, CCS'!Print_Area</vt:lpstr>
      <vt:lpstr>'Grwth, Eco Dev, Comms, Lic &amp; Ev'!Print_Area</vt:lpstr>
      <vt:lpstr>'Housing, Revenues and Benefits'!Print_Area</vt:lpstr>
      <vt:lpstr>Introduction!Print_Area</vt:lpstr>
      <vt:lpstr>'Regeneration and Property'!Print_Area</vt:lpstr>
      <vt:lpstr>Title!Print_Area</vt:lpstr>
      <vt:lpstr>Variances!Print_Area</vt:lpstr>
      <vt:lpstr>'Variances text'!Print_Area</vt:lpstr>
      <vt:lpstr>ARP!Print_Titles</vt:lpstr>
      <vt:lpstr>'Budget Summary'!Print_Titles</vt:lpstr>
      <vt:lpstr>'Capital Programme'!Print_Titles</vt:lpstr>
      <vt:lpstr>'Community and Wellbeing'!Print_Titles</vt:lpstr>
      <vt:lpstr>'Culture, Sport and Place'!Print_Titles</vt:lpstr>
      <vt:lpstr>'Environmental Strategy'!Print_Titles</vt:lpstr>
      <vt:lpstr>'Finance, Corporate, CCS'!Print_Titles</vt:lpstr>
      <vt:lpstr>'Grwth, Eco Dev, Comms, Lic &amp; Ev'!Print_Titles</vt:lpstr>
      <vt:lpstr>'Housing, Revenues and Benefits'!Print_Titles</vt:lpstr>
      <vt:lpstr>'Planning Services'!Print_Titles</vt:lpstr>
      <vt:lpstr>'Regeneration and Property'!Print_Titles</vt:lpstr>
    </vt:vector>
  </TitlesOfParts>
  <Company>Chichester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Cooper</dc:creator>
  <cp:lastModifiedBy>Dominic Croucher</cp:lastModifiedBy>
  <cp:lastPrinted>2025-02-06T10:56:25Z</cp:lastPrinted>
  <dcterms:created xsi:type="dcterms:W3CDTF">2017-01-05T15:40:56Z</dcterms:created>
  <dcterms:modified xsi:type="dcterms:W3CDTF">2025-03-12T15:13:24Z</dcterms:modified>
</cp:coreProperties>
</file>